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herese\Documents\Développement 2023-2024\"/>
    </mc:Choice>
  </mc:AlternateContent>
  <xr:revisionPtr revIDLastSave="0" documentId="13_ncr:1_{9A572851-66A8-4A20-B3CD-02861A1F9516}" xr6:coauthVersionLast="47" xr6:coauthVersionMax="47" xr10:uidLastSave="{00000000-0000-0000-0000-000000000000}"/>
  <bookViews>
    <workbookView xWindow="-108" yWindow="-108" windowWidth="30936" windowHeight="16896" tabRatio="953" xr2:uid="{93483B02-7AFE-AF48-8246-11DD2D717193}"/>
  </bookViews>
  <sheets>
    <sheet name="Page de garde" sheetId="17" r:id="rId1"/>
    <sheet name="Analyse " sheetId="18" r:id="rId2"/>
    <sheet name="Param" sheetId="4" state="hidden" r:id="rId3"/>
    <sheet name="TTN-3" sheetId="5" state="hidden" r:id="rId4"/>
    <sheet name="TTN-2" sheetId="6" state="hidden" r:id="rId5"/>
    <sheet name="TTN-1" sheetId="7" state="hidden" r:id="rId6"/>
    <sheet name="TTN" sheetId="8" state="hidden" r:id="rId7"/>
    <sheet name="LTN-3" sheetId="9" state="hidden" r:id="rId8"/>
    <sheet name="LTN-2" sheetId="10" state="hidden" r:id="rId9"/>
    <sheet name="LTN-1" sheetId="11" state="hidden" r:id="rId10"/>
    <sheet name="LTN" sheetId="12" state="hidden" r:id="rId11"/>
    <sheet name="LPN-3" sheetId="13" state="hidden" r:id="rId12"/>
    <sheet name="LPN-2" sheetId="14" state="hidden" r:id="rId13"/>
    <sheet name="LPN-1" sheetId="15" state="hidden" r:id="rId14"/>
    <sheet name="LPN" sheetId="16" state="hidden" r:id="rId15"/>
  </sheets>
  <definedNames>
    <definedName name="_xlnm._FilterDatabase" localSheetId="5" hidden="1">'TTN-1'!$A$2:$V$177</definedName>
    <definedName name="_xlnm._FilterDatabase" localSheetId="4" hidden="1">'TTN-2'!$A$2:$V$182</definedName>
    <definedName name="_xlnm._FilterDatabase" localSheetId="3" hidden="1">'TTN-3'!$A$1:$S$183</definedName>
    <definedName name="cd">Param!$H$2:$I$14</definedName>
    <definedName name="nb_club">'Page de garde'!$D$6</definedName>
    <definedName name="_xlnm.Print_Area" localSheetId="1">'Analyse '!$A$1:$J$117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8" l="1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C24" i="8"/>
  <c r="D24" i="8"/>
  <c r="E24" i="8"/>
  <c r="F24" i="8"/>
  <c r="G24" i="8"/>
  <c r="H24" i="8"/>
  <c r="I24" i="8"/>
  <c r="J24" i="8"/>
  <c r="W24" i="8" s="1"/>
  <c r="K24" i="8"/>
  <c r="L24" i="8"/>
  <c r="M24" i="8"/>
  <c r="N24" i="8"/>
  <c r="O24" i="8"/>
  <c r="P24" i="8"/>
  <c r="Q24" i="8"/>
  <c r="R24" i="8"/>
  <c r="S24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C90" i="8"/>
  <c r="D90" i="8"/>
  <c r="AD90" i="8" s="1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C3" i="8"/>
  <c r="Y24" i="8"/>
  <c r="V90" i="8"/>
  <c r="AD24" i="8"/>
  <c r="AC24" i="8"/>
  <c r="AA24" i="8"/>
  <c r="Z24" i="8"/>
  <c r="X24" i="8"/>
  <c r="V24" i="8"/>
  <c r="U24" i="8"/>
  <c r="T24" i="8"/>
  <c r="AD24" i="16"/>
  <c r="AC24" i="16"/>
  <c r="AA24" i="16"/>
  <c r="Z24" i="16"/>
  <c r="Y24" i="16"/>
  <c r="X24" i="16"/>
  <c r="W24" i="16"/>
  <c r="V24" i="16"/>
  <c r="U24" i="16"/>
  <c r="T24" i="16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C177" i="4"/>
  <c r="D177" i="4" s="1"/>
  <c r="E177" i="4" s="1"/>
  <c r="F177" i="4" s="1"/>
  <c r="C97" i="4"/>
  <c r="D97" i="4" s="1"/>
  <c r="E97" i="4" s="1"/>
  <c r="F97" i="4" s="1"/>
  <c r="AC90" i="8"/>
  <c r="AA90" i="8"/>
  <c r="Z90" i="8"/>
  <c r="Y90" i="8"/>
  <c r="X90" i="8"/>
  <c r="W90" i="8"/>
  <c r="U90" i="8"/>
  <c r="B90" i="8"/>
  <c r="T90" i="8" s="1"/>
  <c r="B4" i="8" l="1"/>
  <c r="AD173" i="16"/>
  <c r="AC173" i="16"/>
  <c r="AA173" i="16"/>
  <c r="Z173" i="16"/>
  <c r="Y173" i="16"/>
  <c r="X173" i="16"/>
  <c r="W173" i="16"/>
  <c r="V173" i="16"/>
  <c r="U173" i="16"/>
  <c r="AD172" i="16"/>
  <c r="AC172" i="16"/>
  <c r="AA172" i="16"/>
  <c r="Z172" i="16"/>
  <c r="Y172" i="16"/>
  <c r="X172" i="16"/>
  <c r="W172" i="16"/>
  <c r="V172" i="16"/>
  <c r="U172" i="16"/>
  <c r="AD171" i="16"/>
  <c r="AC171" i="16"/>
  <c r="AA171" i="16"/>
  <c r="Z171" i="16"/>
  <c r="Y171" i="16"/>
  <c r="X171" i="16"/>
  <c r="W171" i="16"/>
  <c r="V171" i="16"/>
  <c r="U171" i="16"/>
  <c r="AD170" i="16"/>
  <c r="AC170" i="16"/>
  <c r="AA170" i="16"/>
  <c r="Z170" i="16"/>
  <c r="Y170" i="16"/>
  <c r="X170" i="16"/>
  <c r="W170" i="16"/>
  <c r="V170" i="16"/>
  <c r="U170" i="16"/>
  <c r="AD169" i="16"/>
  <c r="AC169" i="16"/>
  <c r="AA169" i="16"/>
  <c r="Z169" i="16"/>
  <c r="Y169" i="16"/>
  <c r="X169" i="16"/>
  <c r="W169" i="16"/>
  <c r="V169" i="16"/>
  <c r="U169" i="16"/>
  <c r="AD168" i="16"/>
  <c r="AC168" i="16"/>
  <c r="AA168" i="16"/>
  <c r="Z168" i="16"/>
  <c r="Y168" i="16"/>
  <c r="X168" i="16"/>
  <c r="W168" i="16"/>
  <c r="V168" i="16"/>
  <c r="U168" i="16"/>
  <c r="AD167" i="16"/>
  <c r="AC167" i="16"/>
  <c r="AA167" i="16"/>
  <c r="Z167" i="16"/>
  <c r="Y167" i="16"/>
  <c r="X167" i="16"/>
  <c r="W167" i="16"/>
  <c r="V167" i="16"/>
  <c r="U167" i="16"/>
  <c r="AD166" i="16"/>
  <c r="AC166" i="16"/>
  <c r="AA166" i="16"/>
  <c r="Z166" i="16"/>
  <c r="Y166" i="16"/>
  <c r="X166" i="16"/>
  <c r="W166" i="16"/>
  <c r="V166" i="16"/>
  <c r="U166" i="16"/>
  <c r="AD165" i="16"/>
  <c r="AC165" i="16"/>
  <c r="AA165" i="16"/>
  <c r="Z165" i="16"/>
  <c r="Y165" i="16"/>
  <c r="X165" i="16"/>
  <c r="W165" i="16"/>
  <c r="V165" i="16"/>
  <c r="U165" i="16"/>
  <c r="AD164" i="16"/>
  <c r="AC164" i="16"/>
  <c r="AA164" i="16"/>
  <c r="Z164" i="16"/>
  <c r="Y164" i="16"/>
  <c r="X164" i="16"/>
  <c r="W164" i="16"/>
  <c r="V164" i="16"/>
  <c r="U164" i="16"/>
  <c r="AD163" i="16"/>
  <c r="AC163" i="16"/>
  <c r="AA163" i="16"/>
  <c r="Z163" i="16"/>
  <c r="Y163" i="16"/>
  <c r="X163" i="16"/>
  <c r="W163" i="16"/>
  <c r="V163" i="16"/>
  <c r="U163" i="16"/>
  <c r="AD162" i="16"/>
  <c r="AC162" i="16"/>
  <c r="AA162" i="16"/>
  <c r="Z162" i="16"/>
  <c r="Y162" i="16"/>
  <c r="X162" i="16"/>
  <c r="W162" i="16"/>
  <c r="V162" i="16"/>
  <c r="U162" i="16"/>
  <c r="AD161" i="16"/>
  <c r="AC161" i="16"/>
  <c r="AA161" i="16"/>
  <c r="Z161" i="16"/>
  <c r="Y161" i="16"/>
  <c r="X161" i="16"/>
  <c r="W161" i="16"/>
  <c r="V161" i="16"/>
  <c r="U161" i="16"/>
  <c r="AD160" i="16"/>
  <c r="AC160" i="16"/>
  <c r="AA160" i="16"/>
  <c r="Z160" i="16"/>
  <c r="Y160" i="16"/>
  <c r="X160" i="16"/>
  <c r="W160" i="16"/>
  <c r="V160" i="16"/>
  <c r="U160" i="16"/>
  <c r="AD159" i="16"/>
  <c r="AC159" i="16"/>
  <c r="AA159" i="16"/>
  <c r="Z159" i="16"/>
  <c r="Y159" i="16"/>
  <c r="X159" i="16"/>
  <c r="W159" i="16"/>
  <c r="V159" i="16"/>
  <c r="U159" i="16"/>
  <c r="AD158" i="16"/>
  <c r="AC158" i="16"/>
  <c r="AA158" i="16"/>
  <c r="Z158" i="16"/>
  <c r="Y158" i="16"/>
  <c r="X158" i="16"/>
  <c r="W158" i="16"/>
  <c r="V158" i="16"/>
  <c r="U158" i="16"/>
  <c r="AD157" i="16"/>
  <c r="AC157" i="16"/>
  <c r="AA157" i="16"/>
  <c r="Z157" i="16"/>
  <c r="Y157" i="16"/>
  <c r="X157" i="16"/>
  <c r="W157" i="16"/>
  <c r="V157" i="16"/>
  <c r="U157" i="16"/>
  <c r="AD156" i="16"/>
  <c r="AC156" i="16"/>
  <c r="AA156" i="16"/>
  <c r="Z156" i="16"/>
  <c r="Y156" i="16"/>
  <c r="X156" i="16"/>
  <c r="W156" i="16"/>
  <c r="V156" i="16"/>
  <c r="U156" i="16"/>
  <c r="AD155" i="16"/>
  <c r="AC155" i="16"/>
  <c r="AA155" i="16"/>
  <c r="Z155" i="16"/>
  <c r="Y155" i="16"/>
  <c r="X155" i="16"/>
  <c r="W155" i="16"/>
  <c r="V155" i="16"/>
  <c r="U155" i="16"/>
  <c r="AD154" i="16"/>
  <c r="AC154" i="16"/>
  <c r="AA154" i="16"/>
  <c r="Z154" i="16"/>
  <c r="Y154" i="16"/>
  <c r="X154" i="16"/>
  <c r="W154" i="16"/>
  <c r="V154" i="16"/>
  <c r="U154" i="16"/>
  <c r="AD153" i="16"/>
  <c r="AC153" i="16"/>
  <c r="AA153" i="16"/>
  <c r="Z153" i="16"/>
  <c r="Y153" i="16"/>
  <c r="X153" i="16"/>
  <c r="W153" i="16"/>
  <c r="V153" i="16"/>
  <c r="U153" i="16"/>
  <c r="AD152" i="16"/>
  <c r="AC152" i="16"/>
  <c r="AA152" i="16"/>
  <c r="Z152" i="16"/>
  <c r="Y152" i="16"/>
  <c r="X152" i="16"/>
  <c r="W152" i="16"/>
  <c r="V152" i="16"/>
  <c r="U152" i="16"/>
  <c r="AD151" i="16"/>
  <c r="AC151" i="16"/>
  <c r="AA151" i="16"/>
  <c r="Z151" i="16"/>
  <c r="Y151" i="16"/>
  <c r="X151" i="16"/>
  <c r="W151" i="16"/>
  <c r="V151" i="16"/>
  <c r="U151" i="16"/>
  <c r="AD150" i="16"/>
  <c r="AC150" i="16"/>
  <c r="AA150" i="16"/>
  <c r="Z150" i="16"/>
  <c r="Y150" i="16"/>
  <c r="X150" i="16"/>
  <c r="W150" i="16"/>
  <c r="V150" i="16"/>
  <c r="U150" i="16"/>
  <c r="AD149" i="16"/>
  <c r="AC149" i="16"/>
  <c r="AA149" i="16"/>
  <c r="Z149" i="16"/>
  <c r="Y149" i="16"/>
  <c r="X149" i="16"/>
  <c r="W149" i="16"/>
  <c r="V149" i="16"/>
  <c r="U149" i="16"/>
  <c r="AD148" i="16"/>
  <c r="AC148" i="16"/>
  <c r="AA148" i="16"/>
  <c r="Z148" i="16"/>
  <c r="Y148" i="16"/>
  <c r="X148" i="16"/>
  <c r="W148" i="16"/>
  <c r="V148" i="16"/>
  <c r="U148" i="16"/>
  <c r="AD147" i="16"/>
  <c r="AC147" i="16"/>
  <c r="AA147" i="16"/>
  <c r="Z147" i="16"/>
  <c r="Y147" i="16"/>
  <c r="X147" i="16"/>
  <c r="W147" i="16"/>
  <c r="V147" i="16"/>
  <c r="U147" i="16"/>
  <c r="AD146" i="16"/>
  <c r="AC146" i="16"/>
  <c r="AA146" i="16"/>
  <c r="Z146" i="16"/>
  <c r="Y146" i="16"/>
  <c r="X146" i="16"/>
  <c r="W146" i="16"/>
  <c r="V146" i="16"/>
  <c r="U146" i="16"/>
  <c r="AD145" i="16"/>
  <c r="AC145" i="16"/>
  <c r="AA145" i="16"/>
  <c r="Z145" i="16"/>
  <c r="Y145" i="16"/>
  <c r="X145" i="16"/>
  <c r="W145" i="16"/>
  <c r="V145" i="16"/>
  <c r="U145" i="16"/>
  <c r="AD144" i="16"/>
  <c r="AC144" i="16"/>
  <c r="AA144" i="16"/>
  <c r="Z144" i="16"/>
  <c r="Y144" i="16"/>
  <c r="X144" i="16"/>
  <c r="W144" i="16"/>
  <c r="V144" i="16"/>
  <c r="U144" i="16"/>
  <c r="AD143" i="16"/>
  <c r="AC143" i="16"/>
  <c r="AA143" i="16"/>
  <c r="Z143" i="16"/>
  <c r="Y143" i="16"/>
  <c r="X143" i="16"/>
  <c r="W143" i="16"/>
  <c r="V143" i="16"/>
  <c r="U143" i="16"/>
  <c r="AD142" i="16"/>
  <c r="AC142" i="16"/>
  <c r="AA142" i="16"/>
  <c r="Z142" i="16"/>
  <c r="Y142" i="16"/>
  <c r="X142" i="16"/>
  <c r="W142" i="16"/>
  <c r="V142" i="16"/>
  <c r="U142" i="16"/>
  <c r="AD141" i="16"/>
  <c r="AC141" i="16"/>
  <c r="AA141" i="16"/>
  <c r="Z141" i="16"/>
  <c r="Y141" i="16"/>
  <c r="X141" i="16"/>
  <c r="W141" i="16"/>
  <c r="V141" i="16"/>
  <c r="U141" i="16"/>
  <c r="AD140" i="16"/>
  <c r="AC140" i="16"/>
  <c r="AA140" i="16"/>
  <c r="Z140" i="16"/>
  <c r="Y140" i="16"/>
  <c r="X140" i="16"/>
  <c r="W140" i="16"/>
  <c r="V140" i="16"/>
  <c r="U140" i="16"/>
  <c r="AD139" i="16"/>
  <c r="AC139" i="16"/>
  <c r="AA139" i="16"/>
  <c r="Z139" i="16"/>
  <c r="Y139" i="16"/>
  <c r="X139" i="16"/>
  <c r="W139" i="16"/>
  <c r="V139" i="16"/>
  <c r="U139" i="16"/>
  <c r="AD138" i="16"/>
  <c r="AC138" i="16"/>
  <c r="AA138" i="16"/>
  <c r="Z138" i="16"/>
  <c r="Y138" i="16"/>
  <c r="X138" i="16"/>
  <c r="W138" i="16"/>
  <c r="V138" i="16"/>
  <c r="U138" i="16"/>
  <c r="AD137" i="16"/>
  <c r="AC137" i="16"/>
  <c r="AA137" i="16"/>
  <c r="Z137" i="16"/>
  <c r="Y137" i="16"/>
  <c r="X137" i="16"/>
  <c r="W137" i="16"/>
  <c r="V137" i="16"/>
  <c r="U137" i="16"/>
  <c r="AD136" i="16"/>
  <c r="AC136" i="16"/>
  <c r="AA136" i="16"/>
  <c r="Z136" i="16"/>
  <c r="Y136" i="16"/>
  <c r="X136" i="16"/>
  <c r="W136" i="16"/>
  <c r="V136" i="16"/>
  <c r="U136" i="16"/>
  <c r="AD135" i="16"/>
  <c r="AC135" i="16"/>
  <c r="AA135" i="16"/>
  <c r="Z135" i="16"/>
  <c r="Y135" i="16"/>
  <c r="X135" i="16"/>
  <c r="W135" i="16"/>
  <c r="V135" i="16"/>
  <c r="U135" i="16"/>
  <c r="AD134" i="16"/>
  <c r="AC134" i="16"/>
  <c r="AA134" i="16"/>
  <c r="Z134" i="16"/>
  <c r="Y134" i="16"/>
  <c r="X134" i="16"/>
  <c r="W134" i="16"/>
  <c r="V134" i="16"/>
  <c r="U134" i="16"/>
  <c r="AD133" i="16"/>
  <c r="AC133" i="16"/>
  <c r="AA133" i="16"/>
  <c r="Z133" i="16"/>
  <c r="Y133" i="16"/>
  <c r="X133" i="16"/>
  <c r="W133" i="16"/>
  <c r="V133" i="16"/>
  <c r="U133" i="16"/>
  <c r="AD132" i="16"/>
  <c r="AC132" i="16"/>
  <c r="AA132" i="16"/>
  <c r="Z132" i="16"/>
  <c r="Y132" i="16"/>
  <c r="X132" i="16"/>
  <c r="W132" i="16"/>
  <c r="V132" i="16"/>
  <c r="U132" i="16"/>
  <c r="AD131" i="16"/>
  <c r="AC131" i="16"/>
  <c r="AA131" i="16"/>
  <c r="Z131" i="16"/>
  <c r="Y131" i="16"/>
  <c r="X131" i="16"/>
  <c r="W131" i="16"/>
  <c r="V131" i="16"/>
  <c r="U131" i="16"/>
  <c r="AD130" i="16"/>
  <c r="AC130" i="16"/>
  <c r="AA130" i="16"/>
  <c r="Z130" i="16"/>
  <c r="Y130" i="16"/>
  <c r="X130" i="16"/>
  <c r="W130" i="16"/>
  <c r="V130" i="16"/>
  <c r="U130" i="16"/>
  <c r="AD129" i="16"/>
  <c r="AC129" i="16"/>
  <c r="AA129" i="16"/>
  <c r="Z129" i="16"/>
  <c r="Y129" i="16"/>
  <c r="X129" i="16"/>
  <c r="W129" i="16"/>
  <c r="V129" i="16"/>
  <c r="U129" i="16"/>
  <c r="AD128" i="16"/>
  <c r="AC128" i="16"/>
  <c r="AA128" i="16"/>
  <c r="Z128" i="16"/>
  <c r="Y128" i="16"/>
  <c r="X128" i="16"/>
  <c r="W128" i="16"/>
  <c r="V128" i="16"/>
  <c r="U128" i="16"/>
  <c r="AD127" i="16"/>
  <c r="AC127" i="16"/>
  <c r="AA127" i="16"/>
  <c r="Z127" i="16"/>
  <c r="Y127" i="16"/>
  <c r="X127" i="16"/>
  <c r="W127" i="16"/>
  <c r="V127" i="16"/>
  <c r="U127" i="16"/>
  <c r="AD126" i="16"/>
  <c r="AC126" i="16"/>
  <c r="AA126" i="16"/>
  <c r="Z126" i="16"/>
  <c r="Y126" i="16"/>
  <c r="X126" i="16"/>
  <c r="W126" i="16"/>
  <c r="V126" i="16"/>
  <c r="U126" i="16"/>
  <c r="AD125" i="16"/>
  <c r="AC125" i="16"/>
  <c r="AA125" i="16"/>
  <c r="Z125" i="16"/>
  <c r="Y125" i="16"/>
  <c r="X125" i="16"/>
  <c r="W125" i="16"/>
  <c r="V125" i="16"/>
  <c r="U125" i="16"/>
  <c r="AD124" i="16"/>
  <c r="AC124" i="16"/>
  <c r="AA124" i="16"/>
  <c r="Z124" i="16"/>
  <c r="Y124" i="16"/>
  <c r="X124" i="16"/>
  <c r="W124" i="16"/>
  <c r="V124" i="16"/>
  <c r="U124" i="16"/>
  <c r="AD123" i="16"/>
  <c r="AC123" i="16"/>
  <c r="AA123" i="16"/>
  <c r="Z123" i="16"/>
  <c r="Y123" i="16"/>
  <c r="X123" i="16"/>
  <c r="W123" i="16"/>
  <c r="V123" i="16"/>
  <c r="U123" i="16"/>
  <c r="AD122" i="16"/>
  <c r="AC122" i="16"/>
  <c r="AA122" i="16"/>
  <c r="Z122" i="16"/>
  <c r="Y122" i="16"/>
  <c r="X122" i="16"/>
  <c r="W122" i="16"/>
  <c r="V122" i="16"/>
  <c r="U122" i="16"/>
  <c r="AD121" i="16"/>
  <c r="AC121" i="16"/>
  <c r="AA121" i="16"/>
  <c r="Z121" i="16"/>
  <c r="Y121" i="16"/>
  <c r="X121" i="16"/>
  <c r="W121" i="16"/>
  <c r="V121" i="16"/>
  <c r="U121" i="16"/>
  <c r="AD120" i="16"/>
  <c r="AC120" i="16"/>
  <c r="AA120" i="16"/>
  <c r="Z120" i="16"/>
  <c r="Y120" i="16"/>
  <c r="X120" i="16"/>
  <c r="W120" i="16"/>
  <c r="V120" i="16"/>
  <c r="U120" i="16"/>
  <c r="AD119" i="16"/>
  <c r="AC119" i="16"/>
  <c r="AA119" i="16"/>
  <c r="Z119" i="16"/>
  <c r="Y119" i="16"/>
  <c r="X119" i="16"/>
  <c r="W119" i="16"/>
  <c r="V119" i="16"/>
  <c r="U119" i="16"/>
  <c r="AD118" i="16"/>
  <c r="AC118" i="16"/>
  <c r="AA118" i="16"/>
  <c r="Z118" i="16"/>
  <c r="Y118" i="16"/>
  <c r="X118" i="16"/>
  <c r="W118" i="16"/>
  <c r="V118" i="16"/>
  <c r="U118" i="16"/>
  <c r="AD117" i="16"/>
  <c r="AC117" i="16"/>
  <c r="AA117" i="16"/>
  <c r="Z117" i="16"/>
  <c r="Y117" i="16"/>
  <c r="X117" i="16"/>
  <c r="W117" i="16"/>
  <c r="V117" i="16"/>
  <c r="U117" i="16"/>
  <c r="AD116" i="16"/>
  <c r="AC116" i="16"/>
  <c r="AA116" i="16"/>
  <c r="Z116" i="16"/>
  <c r="Y116" i="16"/>
  <c r="X116" i="16"/>
  <c r="W116" i="16"/>
  <c r="V116" i="16"/>
  <c r="U116" i="16"/>
  <c r="AD115" i="16"/>
  <c r="AC115" i="16"/>
  <c r="AA115" i="16"/>
  <c r="Z115" i="16"/>
  <c r="Y115" i="16"/>
  <c r="X115" i="16"/>
  <c r="W115" i="16"/>
  <c r="V115" i="16"/>
  <c r="U115" i="16"/>
  <c r="AD114" i="16"/>
  <c r="AC114" i="16"/>
  <c r="AA114" i="16"/>
  <c r="Z114" i="16"/>
  <c r="Y114" i="16"/>
  <c r="X114" i="16"/>
  <c r="W114" i="16"/>
  <c r="V114" i="16"/>
  <c r="U114" i="16"/>
  <c r="AD113" i="16"/>
  <c r="AC113" i="16"/>
  <c r="AA113" i="16"/>
  <c r="Z113" i="16"/>
  <c r="Y113" i="16"/>
  <c r="X113" i="16"/>
  <c r="W113" i="16"/>
  <c r="V113" i="16"/>
  <c r="U113" i="16"/>
  <c r="AD112" i="16"/>
  <c r="AC112" i="16"/>
  <c r="AA112" i="16"/>
  <c r="Z112" i="16"/>
  <c r="Y112" i="16"/>
  <c r="X112" i="16"/>
  <c r="W112" i="16"/>
  <c r="V112" i="16"/>
  <c r="U112" i="16"/>
  <c r="AD111" i="16"/>
  <c r="AC111" i="16"/>
  <c r="AA111" i="16"/>
  <c r="Z111" i="16"/>
  <c r="Y111" i="16"/>
  <c r="X111" i="16"/>
  <c r="W111" i="16"/>
  <c r="V111" i="16"/>
  <c r="U111" i="16"/>
  <c r="AD110" i="16"/>
  <c r="AC110" i="16"/>
  <c r="AA110" i="16"/>
  <c r="Z110" i="16"/>
  <c r="Y110" i="16"/>
  <c r="X110" i="16"/>
  <c r="W110" i="16"/>
  <c r="V110" i="16"/>
  <c r="U110" i="16"/>
  <c r="AD109" i="16"/>
  <c r="AC109" i="16"/>
  <c r="AA109" i="16"/>
  <c r="Z109" i="16"/>
  <c r="Y109" i="16"/>
  <c r="X109" i="16"/>
  <c r="W109" i="16"/>
  <c r="V109" i="16"/>
  <c r="U109" i="16"/>
  <c r="AD108" i="16"/>
  <c r="AC108" i="16"/>
  <c r="AA108" i="16"/>
  <c r="Z108" i="16"/>
  <c r="Y108" i="16"/>
  <c r="X108" i="16"/>
  <c r="W108" i="16"/>
  <c r="V108" i="16"/>
  <c r="U108" i="16"/>
  <c r="AD107" i="16"/>
  <c r="AC107" i="16"/>
  <c r="AA107" i="16"/>
  <c r="Z107" i="16"/>
  <c r="Y107" i="16"/>
  <c r="X107" i="16"/>
  <c r="W107" i="16"/>
  <c r="V107" i="16"/>
  <c r="U107" i="16"/>
  <c r="AD106" i="16"/>
  <c r="AC106" i="16"/>
  <c r="AA106" i="16"/>
  <c r="Z106" i="16"/>
  <c r="Y106" i="16"/>
  <c r="X106" i="16"/>
  <c r="W106" i="16"/>
  <c r="V106" i="16"/>
  <c r="U106" i="16"/>
  <c r="AD105" i="16"/>
  <c r="AC105" i="16"/>
  <c r="AA105" i="16"/>
  <c r="Z105" i="16"/>
  <c r="Y105" i="16"/>
  <c r="X105" i="16"/>
  <c r="W105" i="16"/>
  <c r="V105" i="16"/>
  <c r="U105" i="16"/>
  <c r="AD104" i="16"/>
  <c r="AC104" i="16"/>
  <c r="AA104" i="16"/>
  <c r="Z104" i="16"/>
  <c r="Y104" i="16"/>
  <c r="X104" i="16"/>
  <c r="W104" i="16"/>
  <c r="V104" i="16"/>
  <c r="U104" i="16"/>
  <c r="AD103" i="16"/>
  <c r="AC103" i="16"/>
  <c r="AA103" i="16"/>
  <c r="Z103" i="16"/>
  <c r="Y103" i="16"/>
  <c r="X103" i="16"/>
  <c r="W103" i="16"/>
  <c r="V103" i="16"/>
  <c r="U103" i="16"/>
  <c r="AD102" i="16"/>
  <c r="AC102" i="16"/>
  <c r="AA102" i="16"/>
  <c r="Z102" i="16"/>
  <c r="Y102" i="16"/>
  <c r="X102" i="16"/>
  <c r="W102" i="16"/>
  <c r="V102" i="16"/>
  <c r="U102" i="16"/>
  <c r="AD101" i="16"/>
  <c r="AC101" i="16"/>
  <c r="AA101" i="16"/>
  <c r="Z101" i="16"/>
  <c r="Y101" i="16"/>
  <c r="X101" i="16"/>
  <c r="W101" i="16"/>
  <c r="V101" i="16"/>
  <c r="U101" i="16"/>
  <c r="AD100" i="16"/>
  <c r="AC100" i="16"/>
  <c r="AA100" i="16"/>
  <c r="Z100" i="16"/>
  <c r="Y100" i="16"/>
  <c r="X100" i="16"/>
  <c r="W100" i="16"/>
  <c r="V100" i="16"/>
  <c r="U100" i="16"/>
  <c r="AD99" i="16"/>
  <c r="AC99" i="16"/>
  <c r="AA99" i="16"/>
  <c r="Z99" i="16"/>
  <c r="Y99" i="16"/>
  <c r="X99" i="16"/>
  <c r="W99" i="16"/>
  <c r="V99" i="16"/>
  <c r="U99" i="16"/>
  <c r="AD98" i="16"/>
  <c r="AC98" i="16"/>
  <c r="AA98" i="16"/>
  <c r="Z98" i="16"/>
  <c r="Y98" i="16"/>
  <c r="X98" i="16"/>
  <c r="W98" i="16"/>
  <c r="V98" i="16"/>
  <c r="U98" i="16"/>
  <c r="AD97" i="16"/>
  <c r="AC97" i="16"/>
  <c r="AA97" i="16"/>
  <c r="Z97" i="16"/>
  <c r="Y97" i="16"/>
  <c r="X97" i="16"/>
  <c r="W97" i="16"/>
  <c r="V97" i="16"/>
  <c r="U97" i="16"/>
  <c r="AD96" i="16"/>
  <c r="AC96" i="16"/>
  <c r="AA96" i="16"/>
  <c r="Z96" i="16"/>
  <c r="Y96" i="16"/>
  <c r="X96" i="16"/>
  <c r="W96" i="16"/>
  <c r="V96" i="16"/>
  <c r="U96" i="16"/>
  <c r="AD95" i="16"/>
  <c r="AC95" i="16"/>
  <c r="AA95" i="16"/>
  <c r="Z95" i="16"/>
  <c r="Y95" i="16"/>
  <c r="X95" i="16"/>
  <c r="W95" i="16"/>
  <c r="V95" i="16"/>
  <c r="U95" i="16"/>
  <c r="AD94" i="16"/>
  <c r="AC94" i="16"/>
  <c r="AA94" i="16"/>
  <c r="Z94" i="16"/>
  <c r="Y94" i="16"/>
  <c r="X94" i="16"/>
  <c r="W94" i="16"/>
  <c r="V94" i="16"/>
  <c r="U94" i="16"/>
  <c r="AD93" i="16"/>
  <c r="AC93" i="16"/>
  <c r="AA93" i="16"/>
  <c r="Z93" i="16"/>
  <c r="Y93" i="16"/>
  <c r="X93" i="16"/>
  <c r="W93" i="16"/>
  <c r="V93" i="16"/>
  <c r="U93" i="16"/>
  <c r="AD92" i="16"/>
  <c r="AC92" i="16"/>
  <c r="AA92" i="16"/>
  <c r="Z92" i="16"/>
  <c r="Y92" i="16"/>
  <c r="X92" i="16"/>
  <c r="W92" i="16"/>
  <c r="V92" i="16"/>
  <c r="U92" i="16"/>
  <c r="AD91" i="16"/>
  <c r="AC91" i="16"/>
  <c r="AA91" i="16"/>
  <c r="Z91" i="16"/>
  <c r="Y91" i="16"/>
  <c r="X91" i="16"/>
  <c r="W91" i="16"/>
  <c r="V91" i="16"/>
  <c r="U91" i="16"/>
  <c r="AD90" i="16"/>
  <c r="AC90" i="16"/>
  <c r="AA90" i="16"/>
  <c r="Z90" i="16"/>
  <c r="Y90" i="16"/>
  <c r="X90" i="16"/>
  <c r="W90" i="16"/>
  <c r="V90" i="16"/>
  <c r="U90" i="16"/>
  <c r="AD89" i="16"/>
  <c r="AC89" i="16"/>
  <c r="AA89" i="16"/>
  <c r="Z89" i="16"/>
  <c r="Y89" i="16"/>
  <c r="X89" i="16"/>
  <c r="W89" i="16"/>
  <c r="V89" i="16"/>
  <c r="U89" i="16"/>
  <c r="AD88" i="16"/>
  <c r="AC88" i="16"/>
  <c r="AA88" i="16"/>
  <c r="Z88" i="16"/>
  <c r="Y88" i="16"/>
  <c r="X88" i="16"/>
  <c r="W88" i="16"/>
  <c r="V88" i="16"/>
  <c r="U88" i="16"/>
  <c r="AD87" i="16"/>
  <c r="AC87" i="16"/>
  <c r="AA87" i="16"/>
  <c r="Z87" i="16"/>
  <c r="Y87" i="16"/>
  <c r="X87" i="16"/>
  <c r="W87" i="16"/>
  <c r="V87" i="16"/>
  <c r="U87" i="16"/>
  <c r="AD86" i="16"/>
  <c r="AC86" i="16"/>
  <c r="AA86" i="16"/>
  <c r="Z86" i="16"/>
  <c r="Y86" i="16"/>
  <c r="X86" i="16"/>
  <c r="W86" i="16"/>
  <c r="V86" i="16"/>
  <c r="U86" i="16"/>
  <c r="AD85" i="16"/>
  <c r="AC85" i="16"/>
  <c r="AA85" i="16"/>
  <c r="Z85" i="16"/>
  <c r="Y85" i="16"/>
  <c r="X85" i="16"/>
  <c r="W85" i="16"/>
  <c r="V85" i="16"/>
  <c r="U85" i="16"/>
  <c r="AD84" i="16"/>
  <c r="AC84" i="16"/>
  <c r="AA84" i="16"/>
  <c r="Z84" i="16"/>
  <c r="Y84" i="16"/>
  <c r="X84" i="16"/>
  <c r="W84" i="16"/>
  <c r="V84" i="16"/>
  <c r="U84" i="16"/>
  <c r="AD83" i="16"/>
  <c r="AC83" i="16"/>
  <c r="AA83" i="16"/>
  <c r="Z83" i="16"/>
  <c r="Y83" i="16"/>
  <c r="X83" i="16"/>
  <c r="W83" i="16"/>
  <c r="V83" i="16"/>
  <c r="U83" i="16"/>
  <c r="AD82" i="16"/>
  <c r="AC82" i="16"/>
  <c r="AA82" i="16"/>
  <c r="Z82" i="16"/>
  <c r="Y82" i="16"/>
  <c r="X82" i="16"/>
  <c r="W82" i="16"/>
  <c r="V82" i="16"/>
  <c r="U82" i="16"/>
  <c r="AD81" i="16"/>
  <c r="AC81" i="16"/>
  <c r="AA81" i="16"/>
  <c r="Z81" i="16"/>
  <c r="Y81" i="16"/>
  <c r="X81" i="16"/>
  <c r="W81" i="16"/>
  <c r="V81" i="16"/>
  <c r="U81" i="16"/>
  <c r="AD80" i="16"/>
  <c r="AC80" i="16"/>
  <c r="AA80" i="16"/>
  <c r="Z80" i="16"/>
  <c r="Y80" i="16"/>
  <c r="X80" i="16"/>
  <c r="W80" i="16"/>
  <c r="V80" i="16"/>
  <c r="U80" i="16"/>
  <c r="AD79" i="16"/>
  <c r="AC79" i="16"/>
  <c r="AA79" i="16"/>
  <c r="Z79" i="16"/>
  <c r="Y79" i="16"/>
  <c r="X79" i="16"/>
  <c r="W79" i="16"/>
  <c r="V79" i="16"/>
  <c r="U79" i="16"/>
  <c r="AD78" i="16"/>
  <c r="AC78" i="16"/>
  <c r="AA78" i="16"/>
  <c r="Z78" i="16"/>
  <c r="Y78" i="16"/>
  <c r="X78" i="16"/>
  <c r="W78" i="16"/>
  <c r="V78" i="16"/>
  <c r="U78" i="16"/>
  <c r="AD77" i="16"/>
  <c r="AC77" i="16"/>
  <c r="AA77" i="16"/>
  <c r="Z77" i="16"/>
  <c r="Y77" i="16"/>
  <c r="X77" i="16"/>
  <c r="W77" i="16"/>
  <c r="V77" i="16"/>
  <c r="U77" i="16"/>
  <c r="AD76" i="16"/>
  <c r="AC76" i="16"/>
  <c r="AA76" i="16"/>
  <c r="Z76" i="16"/>
  <c r="Y76" i="16"/>
  <c r="X76" i="16"/>
  <c r="W76" i="16"/>
  <c r="V76" i="16"/>
  <c r="U76" i="16"/>
  <c r="AD75" i="16"/>
  <c r="AC75" i="16"/>
  <c r="AA75" i="16"/>
  <c r="Z75" i="16"/>
  <c r="Y75" i="16"/>
  <c r="X75" i="16"/>
  <c r="W75" i="16"/>
  <c r="V75" i="16"/>
  <c r="U75" i="16"/>
  <c r="AD74" i="16"/>
  <c r="AC74" i="16"/>
  <c r="AA74" i="16"/>
  <c r="Z74" i="16"/>
  <c r="Y74" i="16"/>
  <c r="X74" i="16"/>
  <c r="W74" i="16"/>
  <c r="V74" i="16"/>
  <c r="U74" i="16"/>
  <c r="AD73" i="16"/>
  <c r="AC73" i="16"/>
  <c r="AA73" i="16"/>
  <c r="Z73" i="16"/>
  <c r="Y73" i="16"/>
  <c r="X73" i="16"/>
  <c r="W73" i="16"/>
  <c r="V73" i="16"/>
  <c r="U73" i="16"/>
  <c r="AD72" i="16"/>
  <c r="AC72" i="16"/>
  <c r="AA72" i="16"/>
  <c r="Z72" i="16"/>
  <c r="Y72" i="16"/>
  <c r="X72" i="16"/>
  <c r="W72" i="16"/>
  <c r="V72" i="16"/>
  <c r="U72" i="16"/>
  <c r="AD71" i="16"/>
  <c r="AC71" i="16"/>
  <c r="AA71" i="16"/>
  <c r="Z71" i="16"/>
  <c r="Y71" i="16"/>
  <c r="X71" i="16"/>
  <c r="W71" i="16"/>
  <c r="V71" i="16"/>
  <c r="U71" i="16"/>
  <c r="AD70" i="16"/>
  <c r="AC70" i="16"/>
  <c r="AA70" i="16"/>
  <c r="Z70" i="16"/>
  <c r="Y70" i="16"/>
  <c r="X70" i="16"/>
  <c r="W70" i="16"/>
  <c r="V70" i="16"/>
  <c r="U70" i="16"/>
  <c r="AD69" i="16"/>
  <c r="AC69" i="16"/>
  <c r="AA69" i="16"/>
  <c r="Z69" i="16"/>
  <c r="Y69" i="16"/>
  <c r="X69" i="16"/>
  <c r="W69" i="16"/>
  <c r="V69" i="16"/>
  <c r="U69" i="16"/>
  <c r="AD68" i="16"/>
  <c r="AC68" i="16"/>
  <c r="AA68" i="16"/>
  <c r="Z68" i="16"/>
  <c r="Y68" i="16"/>
  <c r="X68" i="16"/>
  <c r="W68" i="16"/>
  <c r="V68" i="16"/>
  <c r="U68" i="16"/>
  <c r="AD67" i="16"/>
  <c r="AC67" i="16"/>
  <c r="AA67" i="16"/>
  <c r="Z67" i="16"/>
  <c r="Y67" i="16"/>
  <c r="X67" i="16"/>
  <c r="W67" i="16"/>
  <c r="V67" i="16"/>
  <c r="U67" i="16"/>
  <c r="AD66" i="16"/>
  <c r="AC66" i="16"/>
  <c r="AA66" i="16"/>
  <c r="Z66" i="16"/>
  <c r="Y66" i="16"/>
  <c r="X66" i="16"/>
  <c r="W66" i="16"/>
  <c r="V66" i="16"/>
  <c r="U66" i="16"/>
  <c r="AD65" i="16"/>
  <c r="AC65" i="16"/>
  <c r="AA65" i="16"/>
  <c r="Z65" i="16"/>
  <c r="Y65" i="16"/>
  <c r="X65" i="16"/>
  <c r="W65" i="16"/>
  <c r="V65" i="16"/>
  <c r="U65" i="16"/>
  <c r="AD64" i="16"/>
  <c r="AC64" i="16"/>
  <c r="AA64" i="16"/>
  <c r="Z64" i="16"/>
  <c r="Y64" i="16"/>
  <c r="X64" i="16"/>
  <c r="W64" i="16"/>
  <c r="V64" i="16"/>
  <c r="U64" i="16"/>
  <c r="AD63" i="16"/>
  <c r="AC63" i="16"/>
  <c r="AA63" i="16"/>
  <c r="Z63" i="16"/>
  <c r="Y63" i="16"/>
  <c r="X63" i="16"/>
  <c r="W63" i="16"/>
  <c r="V63" i="16"/>
  <c r="U63" i="16"/>
  <c r="AD62" i="16"/>
  <c r="AC62" i="16"/>
  <c r="AA62" i="16"/>
  <c r="Z62" i="16"/>
  <c r="Y62" i="16"/>
  <c r="X62" i="16"/>
  <c r="W62" i="16"/>
  <c r="V62" i="16"/>
  <c r="U62" i="16"/>
  <c r="AD61" i="16"/>
  <c r="AC61" i="16"/>
  <c r="AA61" i="16"/>
  <c r="Z61" i="16"/>
  <c r="Y61" i="16"/>
  <c r="X61" i="16"/>
  <c r="W61" i="16"/>
  <c r="V61" i="16"/>
  <c r="U61" i="16"/>
  <c r="AD60" i="16"/>
  <c r="AC60" i="16"/>
  <c r="AA60" i="16"/>
  <c r="Z60" i="16"/>
  <c r="Y60" i="16"/>
  <c r="X60" i="16"/>
  <c r="W60" i="16"/>
  <c r="V60" i="16"/>
  <c r="U60" i="16"/>
  <c r="AD59" i="16"/>
  <c r="AC59" i="16"/>
  <c r="AA59" i="16"/>
  <c r="Z59" i="16"/>
  <c r="Y59" i="16"/>
  <c r="X59" i="16"/>
  <c r="W59" i="16"/>
  <c r="V59" i="16"/>
  <c r="U59" i="16"/>
  <c r="AD58" i="16"/>
  <c r="AC58" i="16"/>
  <c r="AA58" i="16"/>
  <c r="Z58" i="16"/>
  <c r="Y58" i="16"/>
  <c r="X58" i="16"/>
  <c r="W58" i="16"/>
  <c r="V58" i="16"/>
  <c r="U58" i="16"/>
  <c r="AD57" i="16"/>
  <c r="AC57" i="16"/>
  <c r="AA57" i="16"/>
  <c r="Z57" i="16"/>
  <c r="Y57" i="16"/>
  <c r="X57" i="16"/>
  <c r="W57" i="16"/>
  <c r="V57" i="16"/>
  <c r="U57" i="16"/>
  <c r="AD56" i="16"/>
  <c r="AC56" i="16"/>
  <c r="AA56" i="16"/>
  <c r="Z56" i="16"/>
  <c r="Y56" i="16"/>
  <c r="X56" i="16"/>
  <c r="W56" i="16"/>
  <c r="V56" i="16"/>
  <c r="U56" i="16"/>
  <c r="AD55" i="16"/>
  <c r="AC55" i="16"/>
  <c r="AA55" i="16"/>
  <c r="Z55" i="16"/>
  <c r="Y55" i="16"/>
  <c r="X55" i="16"/>
  <c r="W55" i="16"/>
  <c r="V55" i="16"/>
  <c r="U55" i="16"/>
  <c r="AD54" i="16"/>
  <c r="AC54" i="16"/>
  <c r="AA54" i="16"/>
  <c r="Z54" i="16"/>
  <c r="Y54" i="16"/>
  <c r="X54" i="16"/>
  <c r="W54" i="16"/>
  <c r="V54" i="16"/>
  <c r="U54" i="16"/>
  <c r="AD53" i="16"/>
  <c r="AC53" i="16"/>
  <c r="AA53" i="16"/>
  <c r="Z53" i="16"/>
  <c r="Y53" i="16"/>
  <c r="X53" i="16"/>
  <c r="W53" i="16"/>
  <c r="V53" i="16"/>
  <c r="U53" i="16"/>
  <c r="AD52" i="16"/>
  <c r="AC52" i="16"/>
  <c r="AA52" i="16"/>
  <c r="Z52" i="16"/>
  <c r="Y52" i="16"/>
  <c r="X52" i="16"/>
  <c r="W52" i="16"/>
  <c r="V52" i="16"/>
  <c r="U52" i="16"/>
  <c r="AD51" i="16"/>
  <c r="AC51" i="16"/>
  <c r="AA51" i="16"/>
  <c r="Z51" i="16"/>
  <c r="Y51" i="16"/>
  <c r="X51" i="16"/>
  <c r="W51" i="16"/>
  <c r="V51" i="16"/>
  <c r="U51" i="16"/>
  <c r="AD50" i="16"/>
  <c r="AC50" i="16"/>
  <c r="AA50" i="16"/>
  <c r="Z50" i="16"/>
  <c r="Y50" i="16"/>
  <c r="X50" i="16"/>
  <c r="W50" i="16"/>
  <c r="V50" i="16"/>
  <c r="U50" i="16"/>
  <c r="AD49" i="16"/>
  <c r="AC49" i="16"/>
  <c r="AA49" i="16"/>
  <c r="Z49" i="16"/>
  <c r="Y49" i="16"/>
  <c r="X49" i="16"/>
  <c r="W49" i="16"/>
  <c r="V49" i="16"/>
  <c r="U49" i="16"/>
  <c r="AD48" i="16"/>
  <c r="AC48" i="16"/>
  <c r="AA48" i="16"/>
  <c r="Z48" i="16"/>
  <c r="Y48" i="16"/>
  <c r="X48" i="16"/>
  <c r="W48" i="16"/>
  <c r="V48" i="16"/>
  <c r="U48" i="16"/>
  <c r="AD47" i="16"/>
  <c r="AC47" i="16"/>
  <c r="AA47" i="16"/>
  <c r="Z47" i="16"/>
  <c r="Y47" i="16"/>
  <c r="X47" i="16"/>
  <c r="W47" i="16"/>
  <c r="V47" i="16"/>
  <c r="U47" i="16"/>
  <c r="AD46" i="16"/>
  <c r="AC46" i="16"/>
  <c r="AA46" i="16"/>
  <c r="Z46" i="16"/>
  <c r="Y46" i="16"/>
  <c r="X46" i="16"/>
  <c r="W46" i="16"/>
  <c r="V46" i="16"/>
  <c r="U46" i="16"/>
  <c r="AD45" i="16"/>
  <c r="AC45" i="16"/>
  <c r="AA45" i="16"/>
  <c r="Z45" i="16"/>
  <c r="Y45" i="16"/>
  <c r="X45" i="16"/>
  <c r="W45" i="16"/>
  <c r="V45" i="16"/>
  <c r="U45" i="16"/>
  <c r="AD44" i="16"/>
  <c r="AC44" i="16"/>
  <c r="AA44" i="16"/>
  <c r="Z44" i="16"/>
  <c r="Y44" i="16"/>
  <c r="X44" i="16"/>
  <c r="W44" i="16"/>
  <c r="V44" i="16"/>
  <c r="U44" i="16"/>
  <c r="AD43" i="16"/>
  <c r="AC43" i="16"/>
  <c r="AA43" i="16"/>
  <c r="Z43" i="16"/>
  <c r="Y43" i="16"/>
  <c r="X43" i="16"/>
  <c r="W43" i="16"/>
  <c r="V43" i="16"/>
  <c r="U43" i="16"/>
  <c r="AD42" i="16"/>
  <c r="AC42" i="16"/>
  <c r="AA42" i="16"/>
  <c r="Z42" i="16"/>
  <c r="Y42" i="16"/>
  <c r="X42" i="16"/>
  <c r="W42" i="16"/>
  <c r="V42" i="16"/>
  <c r="U42" i="16"/>
  <c r="AD41" i="16"/>
  <c r="AC41" i="16"/>
  <c r="AA41" i="16"/>
  <c r="Z41" i="16"/>
  <c r="Y41" i="16"/>
  <c r="X41" i="16"/>
  <c r="W41" i="16"/>
  <c r="V41" i="16"/>
  <c r="U41" i="16"/>
  <c r="AD40" i="16"/>
  <c r="AC40" i="16"/>
  <c r="AA40" i="16"/>
  <c r="Z40" i="16"/>
  <c r="Y40" i="16"/>
  <c r="X40" i="16"/>
  <c r="W40" i="16"/>
  <c r="V40" i="16"/>
  <c r="U40" i="16"/>
  <c r="AD39" i="16"/>
  <c r="AC39" i="16"/>
  <c r="AA39" i="16"/>
  <c r="Z39" i="16"/>
  <c r="Y39" i="16"/>
  <c r="X39" i="16"/>
  <c r="W39" i="16"/>
  <c r="V39" i="16"/>
  <c r="U39" i="16"/>
  <c r="AD38" i="16"/>
  <c r="AC38" i="16"/>
  <c r="AA38" i="16"/>
  <c r="Z38" i="16"/>
  <c r="Y38" i="16"/>
  <c r="X38" i="16"/>
  <c r="W38" i="16"/>
  <c r="V38" i="16"/>
  <c r="U38" i="16"/>
  <c r="AD37" i="16"/>
  <c r="AC37" i="16"/>
  <c r="AA37" i="16"/>
  <c r="Z37" i="16"/>
  <c r="Y37" i="16"/>
  <c r="X37" i="16"/>
  <c r="W37" i="16"/>
  <c r="V37" i="16"/>
  <c r="U37" i="16"/>
  <c r="AD36" i="16"/>
  <c r="AC36" i="16"/>
  <c r="AA36" i="16"/>
  <c r="Z36" i="16"/>
  <c r="Y36" i="16"/>
  <c r="X36" i="16"/>
  <c r="W36" i="16"/>
  <c r="V36" i="16"/>
  <c r="U36" i="16"/>
  <c r="AD35" i="16"/>
  <c r="AC35" i="16"/>
  <c r="AA35" i="16"/>
  <c r="Z35" i="16"/>
  <c r="Y35" i="16"/>
  <c r="X35" i="16"/>
  <c r="W35" i="16"/>
  <c r="V35" i="16"/>
  <c r="U35" i="16"/>
  <c r="AD34" i="16"/>
  <c r="AC34" i="16"/>
  <c r="AA34" i="16"/>
  <c r="Z34" i="16"/>
  <c r="Y34" i="16"/>
  <c r="X34" i="16"/>
  <c r="W34" i="16"/>
  <c r="V34" i="16"/>
  <c r="U34" i="16"/>
  <c r="AD33" i="16"/>
  <c r="AC33" i="16"/>
  <c r="AA33" i="16"/>
  <c r="Z33" i="16"/>
  <c r="Y33" i="16"/>
  <c r="X33" i="16"/>
  <c r="W33" i="16"/>
  <c r="V33" i="16"/>
  <c r="U33" i="16"/>
  <c r="AD32" i="16"/>
  <c r="AC32" i="16"/>
  <c r="AA32" i="16"/>
  <c r="Z32" i="16"/>
  <c r="Y32" i="16"/>
  <c r="X32" i="16"/>
  <c r="W32" i="16"/>
  <c r="V32" i="16"/>
  <c r="U32" i="16"/>
  <c r="AD31" i="16"/>
  <c r="AC31" i="16"/>
  <c r="AA31" i="16"/>
  <c r="Z31" i="16"/>
  <c r="Y31" i="16"/>
  <c r="X31" i="16"/>
  <c r="W31" i="16"/>
  <c r="V31" i="16"/>
  <c r="U31" i="16"/>
  <c r="AD30" i="16"/>
  <c r="AC30" i="16"/>
  <c r="AA30" i="16"/>
  <c r="Z30" i="16"/>
  <c r="Y30" i="16"/>
  <c r="X30" i="16"/>
  <c r="W30" i="16"/>
  <c r="V30" i="16"/>
  <c r="U30" i="16"/>
  <c r="AD29" i="16"/>
  <c r="AC29" i="16"/>
  <c r="AA29" i="16"/>
  <c r="Z29" i="16"/>
  <c r="Y29" i="16"/>
  <c r="X29" i="16"/>
  <c r="W29" i="16"/>
  <c r="V29" i="16"/>
  <c r="U29" i="16"/>
  <c r="AD28" i="16"/>
  <c r="AC28" i="16"/>
  <c r="AA28" i="16"/>
  <c r="Z28" i="16"/>
  <c r="Y28" i="16"/>
  <c r="X28" i="16"/>
  <c r="W28" i="16"/>
  <c r="V28" i="16"/>
  <c r="U28" i="16"/>
  <c r="AD27" i="16"/>
  <c r="AC27" i="16"/>
  <c r="AA27" i="16"/>
  <c r="Z27" i="16"/>
  <c r="Y27" i="16"/>
  <c r="X27" i="16"/>
  <c r="W27" i="16"/>
  <c r="V27" i="16"/>
  <c r="U27" i="16"/>
  <c r="AD26" i="16"/>
  <c r="AC26" i="16"/>
  <c r="AA26" i="16"/>
  <c r="Z26" i="16"/>
  <c r="Y26" i="16"/>
  <c r="X26" i="16"/>
  <c r="W26" i="16"/>
  <c r="V26" i="16"/>
  <c r="U26" i="16"/>
  <c r="AD25" i="16"/>
  <c r="AC25" i="16"/>
  <c r="AA25" i="16"/>
  <c r="Z25" i="16"/>
  <c r="Y25" i="16"/>
  <c r="X25" i="16"/>
  <c r="W25" i="16"/>
  <c r="V25" i="16"/>
  <c r="U25" i="16"/>
  <c r="AD23" i="16"/>
  <c r="AC23" i="16"/>
  <c r="AA23" i="16"/>
  <c r="Z23" i="16"/>
  <c r="Y23" i="16"/>
  <c r="X23" i="16"/>
  <c r="W23" i="16"/>
  <c r="V23" i="16"/>
  <c r="U23" i="16"/>
  <c r="AD22" i="16"/>
  <c r="AC22" i="16"/>
  <c r="AA22" i="16"/>
  <c r="Z22" i="16"/>
  <c r="Y22" i="16"/>
  <c r="X22" i="16"/>
  <c r="W22" i="16"/>
  <c r="V22" i="16"/>
  <c r="U22" i="16"/>
  <c r="AD21" i="16"/>
  <c r="AC21" i="16"/>
  <c r="AA21" i="16"/>
  <c r="Z21" i="16"/>
  <c r="Y21" i="16"/>
  <c r="X21" i="16"/>
  <c r="W21" i="16"/>
  <c r="V21" i="16"/>
  <c r="U21" i="16"/>
  <c r="AD20" i="16"/>
  <c r="AC20" i="16"/>
  <c r="AA20" i="16"/>
  <c r="Z20" i="16"/>
  <c r="Y20" i="16"/>
  <c r="X20" i="16"/>
  <c r="W20" i="16"/>
  <c r="V20" i="16"/>
  <c r="U20" i="16"/>
  <c r="AD19" i="16"/>
  <c r="AC19" i="16"/>
  <c r="AA19" i="16"/>
  <c r="Z19" i="16"/>
  <c r="Y19" i="16"/>
  <c r="X19" i="16"/>
  <c r="W19" i="16"/>
  <c r="V19" i="16"/>
  <c r="U19" i="16"/>
  <c r="AD18" i="16"/>
  <c r="AC18" i="16"/>
  <c r="AA18" i="16"/>
  <c r="Z18" i="16"/>
  <c r="Y18" i="16"/>
  <c r="X18" i="16"/>
  <c r="W18" i="16"/>
  <c r="V18" i="16"/>
  <c r="U18" i="16"/>
  <c r="AD17" i="16"/>
  <c r="AC17" i="16"/>
  <c r="AA17" i="16"/>
  <c r="Z17" i="16"/>
  <c r="Y17" i="16"/>
  <c r="X17" i="16"/>
  <c r="W17" i="16"/>
  <c r="V17" i="16"/>
  <c r="U17" i="16"/>
  <c r="AD16" i="16"/>
  <c r="AC16" i="16"/>
  <c r="AA16" i="16"/>
  <c r="Z16" i="16"/>
  <c r="Y16" i="16"/>
  <c r="X16" i="16"/>
  <c r="W16" i="16"/>
  <c r="V16" i="16"/>
  <c r="U16" i="16"/>
  <c r="AD15" i="16"/>
  <c r="AC15" i="16"/>
  <c r="AA15" i="16"/>
  <c r="Z15" i="16"/>
  <c r="Y15" i="16"/>
  <c r="X15" i="16"/>
  <c r="W15" i="16"/>
  <c r="V15" i="16"/>
  <c r="U15" i="16"/>
  <c r="AD14" i="16"/>
  <c r="AC14" i="16"/>
  <c r="AA14" i="16"/>
  <c r="Z14" i="16"/>
  <c r="Y14" i="16"/>
  <c r="X14" i="16"/>
  <c r="W14" i="16"/>
  <c r="V14" i="16"/>
  <c r="U14" i="16"/>
  <c r="AD13" i="16"/>
  <c r="AC13" i="16"/>
  <c r="AA13" i="16"/>
  <c r="Z13" i="16"/>
  <c r="Y13" i="16"/>
  <c r="X13" i="16"/>
  <c r="W13" i="16"/>
  <c r="V13" i="16"/>
  <c r="U13" i="16"/>
  <c r="AD12" i="16"/>
  <c r="AC12" i="16"/>
  <c r="AA12" i="16"/>
  <c r="Z12" i="16"/>
  <c r="Y12" i="16"/>
  <c r="X12" i="16"/>
  <c r="W12" i="16"/>
  <c r="V12" i="16"/>
  <c r="U12" i="16"/>
  <c r="AD11" i="16"/>
  <c r="AC11" i="16"/>
  <c r="AA11" i="16"/>
  <c r="Z11" i="16"/>
  <c r="Y11" i="16"/>
  <c r="X11" i="16"/>
  <c r="W11" i="16"/>
  <c r="V11" i="16"/>
  <c r="U11" i="16"/>
  <c r="AD10" i="16"/>
  <c r="AC10" i="16"/>
  <c r="AA10" i="16"/>
  <c r="Z10" i="16"/>
  <c r="Y10" i="16"/>
  <c r="X10" i="16"/>
  <c r="W10" i="16"/>
  <c r="V10" i="16"/>
  <c r="U10" i="16"/>
  <c r="AD9" i="16"/>
  <c r="AC9" i="16"/>
  <c r="AA9" i="16"/>
  <c r="Z9" i="16"/>
  <c r="Y9" i="16"/>
  <c r="X9" i="16"/>
  <c r="W9" i="16"/>
  <c r="V9" i="16"/>
  <c r="U9" i="16"/>
  <c r="AD8" i="16"/>
  <c r="AC8" i="16"/>
  <c r="AA8" i="16"/>
  <c r="Z8" i="16"/>
  <c r="Y8" i="16"/>
  <c r="X8" i="16"/>
  <c r="W8" i="16"/>
  <c r="V8" i="16"/>
  <c r="U8" i="16"/>
  <c r="AD7" i="16"/>
  <c r="AC7" i="16"/>
  <c r="AA7" i="16"/>
  <c r="Z7" i="16"/>
  <c r="Y7" i="16"/>
  <c r="X7" i="16"/>
  <c r="W7" i="16"/>
  <c r="V7" i="16"/>
  <c r="U7" i="16"/>
  <c r="AD6" i="16"/>
  <c r="AC6" i="16"/>
  <c r="AA6" i="16"/>
  <c r="Z6" i="16"/>
  <c r="Y6" i="16"/>
  <c r="X6" i="16"/>
  <c r="W6" i="16"/>
  <c r="V6" i="16"/>
  <c r="U6" i="16"/>
  <c r="AD5" i="16"/>
  <c r="AC5" i="16"/>
  <c r="AA5" i="16"/>
  <c r="Z5" i="16"/>
  <c r="Y5" i="16"/>
  <c r="X5" i="16"/>
  <c r="W5" i="16"/>
  <c r="V5" i="16"/>
  <c r="U5" i="16"/>
  <c r="AD4" i="16"/>
  <c r="AC4" i="16"/>
  <c r="AA4" i="16"/>
  <c r="Z4" i="16"/>
  <c r="Y4" i="16"/>
  <c r="X4" i="16"/>
  <c r="W4" i="16"/>
  <c r="V4" i="16"/>
  <c r="U4" i="16"/>
  <c r="AD3" i="16"/>
  <c r="AC3" i="16"/>
  <c r="AA3" i="16"/>
  <c r="Z3" i="16"/>
  <c r="Y3" i="16"/>
  <c r="X3" i="16"/>
  <c r="W3" i="16"/>
  <c r="V3" i="16"/>
  <c r="U3" i="16"/>
  <c r="AD4" i="8"/>
  <c r="AD5" i="8"/>
  <c r="AD6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8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D84" i="8"/>
  <c r="AD85" i="8"/>
  <c r="AD86" i="8"/>
  <c r="AD87" i="8"/>
  <c r="AD88" i="8"/>
  <c r="AD89" i="8"/>
  <c r="AD91" i="8"/>
  <c r="AD92" i="8"/>
  <c r="AD93" i="8"/>
  <c r="AD94" i="8"/>
  <c r="AD95" i="8"/>
  <c r="AD96" i="8"/>
  <c r="AD97" i="8"/>
  <c r="AD98" i="8"/>
  <c r="AD99" i="8"/>
  <c r="AD100" i="8"/>
  <c r="AD101" i="8"/>
  <c r="AD102" i="8"/>
  <c r="AD103" i="8"/>
  <c r="AD104" i="8"/>
  <c r="AD105" i="8"/>
  <c r="AD106" i="8"/>
  <c r="AD107" i="8"/>
  <c r="AD108" i="8"/>
  <c r="AD109" i="8"/>
  <c r="AD110" i="8"/>
  <c r="AD111" i="8"/>
  <c r="AD112" i="8"/>
  <c r="AD113" i="8"/>
  <c r="AD114" i="8"/>
  <c r="AD115" i="8"/>
  <c r="AD116" i="8"/>
  <c r="AD117" i="8"/>
  <c r="AD118" i="8"/>
  <c r="AD119" i="8"/>
  <c r="AD120" i="8"/>
  <c r="AD121" i="8"/>
  <c r="AD122" i="8"/>
  <c r="AD123" i="8"/>
  <c r="AD124" i="8"/>
  <c r="AD125" i="8"/>
  <c r="AD126" i="8"/>
  <c r="AD127" i="8"/>
  <c r="AD128" i="8"/>
  <c r="AD129" i="8"/>
  <c r="AD130" i="8"/>
  <c r="AD131" i="8"/>
  <c r="AD132" i="8"/>
  <c r="AD133" i="8"/>
  <c r="AD134" i="8"/>
  <c r="AD135" i="8"/>
  <c r="AD136" i="8"/>
  <c r="AD137" i="8"/>
  <c r="AD138" i="8"/>
  <c r="AD139" i="8"/>
  <c r="AD140" i="8"/>
  <c r="AD141" i="8"/>
  <c r="AD142" i="8"/>
  <c r="AD143" i="8"/>
  <c r="AD144" i="8"/>
  <c r="AD145" i="8"/>
  <c r="AD146" i="8"/>
  <c r="AD147" i="8"/>
  <c r="AD148" i="8"/>
  <c r="AD149" i="8"/>
  <c r="AD150" i="8"/>
  <c r="AD151" i="8"/>
  <c r="AD152" i="8"/>
  <c r="AD153" i="8"/>
  <c r="AD154" i="8"/>
  <c r="AD155" i="8"/>
  <c r="AD156" i="8"/>
  <c r="AD157" i="8"/>
  <c r="AD158" i="8"/>
  <c r="AD159" i="8"/>
  <c r="AD160" i="8"/>
  <c r="AD161" i="8"/>
  <c r="AD163" i="8"/>
  <c r="AD162" i="8"/>
  <c r="AD164" i="8"/>
  <c r="AD165" i="8"/>
  <c r="AD166" i="8"/>
  <c r="AD167" i="8"/>
  <c r="AD168" i="8"/>
  <c r="AD169" i="8"/>
  <c r="AD170" i="8"/>
  <c r="AD171" i="8"/>
  <c r="AD172" i="8"/>
  <c r="AD173" i="8"/>
  <c r="AD3" i="8"/>
  <c r="AC4" i="8"/>
  <c r="AC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52" i="8"/>
  <c r="AC53" i="8"/>
  <c r="AC54" i="8"/>
  <c r="AC55" i="8"/>
  <c r="AC56" i="8"/>
  <c r="AC57" i="8"/>
  <c r="AC58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C88" i="8"/>
  <c r="AC89" i="8"/>
  <c r="AC91" i="8"/>
  <c r="AC92" i="8"/>
  <c r="AC93" i="8"/>
  <c r="AC94" i="8"/>
  <c r="AC95" i="8"/>
  <c r="AC96" i="8"/>
  <c r="AC97" i="8"/>
  <c r="AC98" i="8"/>
  <c r="AC99" i="8"/>
  <c r="AC100" i="8"/>
  <c r="AC101" i="8"/>
  <c r="AC102" i="8"/>
  <c r="AC103" i="8"/>
  <c r="AC104" i="8"/>
  <c r="AC105" i="8"/>
  <c r="AC106" i="8"/>
  <c r="AC107" i="8"/>
  <c r="AC108" i="8"/>
  <c r="AC109" i="8"/>
  <c r="AC110" i="8"/>
  <c r="AC111" i="8"/>
  <c r="AC112" i="8"/>
  <c r="AC113" i="8"/>
  <c r="AC114" i="8"/>
  <c r="AC115" i="8"/>
  <c r="AC116" i="8"/>
  <c r="AC117" i="8"/>
  <c r="AC118" i="8"/>
  <c r="AC119" i="8"/>
  <c r="AC120" i="8"/>
  <c r="AC121" i="8"/>
  <c r="AC122" i="8"/>
  <c r="AC123" i="8"/>
  <c r="AC124" i="8"/>
  <c r="AC125" i="8"/>
  <c r="AC126" i="8"/>
  <c r="AC127" i="8"/>
  <c r="AC128" i="8"/>
  <c r="AC129" i="8"/>
  <c r="AC130" i="8"/>
  <c r="AC131" i="8"/>
  <c r="AC132" i="8"/>
  <c r="AC133" i="8"/>
  <c r="AC134" i="8"/>
  <c r="AC135" i="8"/>
  <c r="AC136" i="8"/>
  <c r="AC137" i="8"/>
  <c r="AC138" i="8"/>
  <c r="AC139" i="8"/>
  <c r="AC140" i="8"/>
  <c r="AC141" i="8"/>
  <c r="AC142" i="8"/>
  <c r="AC143" i="8"/>
  <c r="AC144" i="8"/>
  <c r="AC145" i="8"/>
  <c r="AC146" i="8"/>
  <c r="AC147" i="8"/>
  <c r="AC148" i="8"/>
  <c r="AC149" i="8"/>
  <c r="AC150" i="8"/>
  <c r="AC151" i="8"/>
  <c r="AC152" i="8"/>
  <c r="AC153" i="8"/>
  <c r="AC154" i="8"/>
  <c r="AC155" i="8"/>
  <c r="AC156" i="8"/>
  <c r="AC157" i="8"/>
  <c r="AC158" i="8"/>
  <c r="AC159" i="8"/>
  <c r="AC160" i="8"/>
  <c r="AC161" i="8"/>
  <c r="AC163" i="8"/>
  <c r="AC162" i="8"/>
  <c r="AC164" i="8"/>
  <c r="AC165" i="8"/>
  <c r="AC166" i="8"/>
  <c r="AC167" i="8"/>
  <c r="AC168" i="8"/>
  <c r="AC169" i="8"/>
  <c r="AC170" i="8"/>
  <c r="AC171" i="8"/>
  <c r="AC172" i="8"/>
  <c r="AC173" i="8"/>
  <c r="AC3" i="8"/>
  <c r="C31" i="18"/>
  <c r="AA4" i="8"/>
  <c r="AA5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1" i="8"/>
  <c r="AA92" i="8"/>
  <c r="AA93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AA141" i="8"/>
  <c r="AA142" i="8"/>
  <c r="AA143" i="8"/>
  <c r="AA144" i="8"/>
  <c r="AA145" i="8"/>
  <c r="AA146" i="8"/>
  <c r="AA147" i="8"/>
  <c r="AA148" i="8"/>
  <c r="AA149" i="8"/>
  <c r="AA150" i="8"/>
  <c r="AA151" i="8"/>
  <c r="AA152" i="8"/>
  <c r="AA153" i="8"/>
  <c r="AA154" i="8"/>
  <c r="AA155" i="8"/>
  <c r="AA156" i="8"/>
  <c r="AA157" i="8"/>
  <c r="AA158" i="8"/>
  <c r="AA159" i="8"/>
  <c r="AA160" i="8"/>
  <c r="AA161" i="8"/>
  <c r="AA163" i="8"/>
  <c r="AA162" i="8"/>
  <c r="AA164" i="8"/>
  <c r="AA165" i="8"/>
  <c r="AA166" i="8"/>
  <c r="AA167" i="8"/>
  <c r="AA168" i="8"/>
  <c r="AA169" i="8"/>
  <c r="AA170" i="8"/>
  <c r="AA171" i="8"/>
  <c r="AA172" i="8"/>
  <c r="AA173" i="8"/>
  <c r="AA3" i="8"/>
  <c r="Z4" i="8"/>
  <c r="Z5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Z83" i="8"/>
  <c r="Z84" i="8"/>
  <c r="Z85" i="8"/>
  <c r="Z86" i="8"/>
  <c r="Z87" i="8"/>
  <c r="Z88" i="8"/>
  <c r="Z89" i="8"/>
  <c r="Z91" i="8"/>
  <c r="Z92" i="8"/>
  <c r="Z93" i="8"/>
  <c r="Z94" i="8"/>
  <c r="Z95" i="8"/>
  <c r="Z96" i="8"/>
  <c r="Z97" i="8"/>
  <c r="Z98" i="8"/>
  <c r="Z99" i="8"/>
  <c r="Z100" i="8"/>
  <c r="Z101" i="8"/>
  <c r="Z102" i="8"/>
  <c r="Z103" i="8"/>
  <c r="Z104" i="8"/>
  <c r="Z105" i="8"/>
  <c r="Z106" i="8"/>
  <c r="Z107" i="8"/>
  <c r="Z108" i="8"/>
  <c r="Z109" i="8"/>
  <c r="Z110" i="8"/>
  <c r="Z111" i="8"/>
  <c r="Z112" i="8"/>
  <c r="Z113" i="8"/>
  <c r="Z114" i="8"/>
  <c r="Z115" i="8"/>
  <c r="Z116" i="8"/>
  <c r="Z117" i="8"/>
  <c r="Z118" i="8"/>
  <c r="Z119" i="8"/>
  <c r="Z120" i="8"/>
  <c r="Z121" i="8"/>
  <c r="Z122" i="8"/>
  <c r="Z123" i="8"/>
  <c r="Z124" i="8"/>
  <c r="Z125" i="8"/>
  <c r="Z126" i="8"/>
  <c r="Z127" i="8"/>
  <c r="Z128" i="8"/>
  <c r="Z129" i="8"/>
  <c r="Z130" i="8"/>
  <c r="Z131" i="8"/>
  <c r="Z132" i="8"/>
  <c r="Z133" i="8"/>
  <c r="Z134" i="8"/>
  <c r="Z135" i="8"/>
  <c r="Z136" i="8"/>
  <c r="Z137" i="8"/>
  <c r="Z138" i="8"/>
  <c r="Z139" i="8"/>
  <c r="Z140" i="8"/>
  <c r="Z141" i="8"/>
  <c r="Z142" i="8"/>
  <c r="Z143" i="8"/>
  <c r="Z144" i="8"/>
  <c r="Z145" i="8"/>
  <c r="Z146" i="8"/>
  <c r="Z147" i="8"/>
  <c r="Z148" i="8"/>
  <c r="Z149" i="8"/>
  <c r="Z150" i="8"/>
  <c r="Z151" i="8"/>
  <c r="Z152" i="8"/>
  <c r="Z153" i="8"/>
  <c r="Z154" i="8"/>
  <c r="Z155" i="8"/>
  <c r="Z156" i="8"/>
  <c r="Z157" i="8"/>
  <c r="Z158" i="8"/>
  <c r="Z159" i="8"/>
  <c r="Z160" i="8"/>
  <c r="Z161" i="8"/>
  <c r="Z163" i="8"/>
  <c r="Z162" i="8"/>
  <c r="Z164" i="8"/>
  <c r="Z165" i="8"/>
  <c r="Z166" i="8"/>
  <c r="Z167" i="8"/>
  <c r="Z168" i="8"/>
  <c r="Z169" i="8"/>
  <c r="Z170" i="8"/>
  <c r="Z171" i="8"/>
  <c r="Z172" i="8"/>
  <c r="Z173" i="8"/>
  <c r="Z3" i="8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1" i="8"/>
  <c r="Y92" i="8"/>
  <c r="Y93" i="8"/>
  <c r="Y94" i="8"/>
  <c r="Y95" i="8"/>
  <c r="Y96" i="8"/>
  <c r="Y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Y128" i="8"/>
  <c r="Y129" i="8"/>
  <c r="Y130" i="8"/>
  <c r="Y131" i="8"/>
  <c r="Y132" i="8"/>
  <c r="Y133" i="8"/>
  <c r="Y134" i="8"/>
  <c r="Y135" i="8"/>
  <c r="Y136" i="8"/>
  <c r="Y137" i="8"/>
  <c r="Y138" i="8"/>
  <c r="Y139" i="8"/>
  <c r="Y140" i="8"/>
  <c r="Y141" i="8"/>
  <c r="Y142" i="8"/>
  <c r="Y143" i="8"/>
  <c r="Y144" i="8"/>
  <c r="Y145" i="8"/>
  <c r="Y146" i="8"/>
  <c r="Y147" i="8"/>
  <c r="Y148" i="8"/>
  <c r="Y149" i="8"/>
  <c r="Y150" i="8"/>
  <c r="Y151" i="8"/>
  <c r="Y152" i="8"/>
  <c r="Y153" i="8"/>
  <c r="Y154" i="8"/>
  <c r="Y155" i="8"/>
  <c r="Y156" i="8"/>
  <c r="Y157" i="8"/>
  <c r="Y158" i="8"/>
  <c r="Y159" i="8"/>
  <c r="Y160" i="8"/>
  <c r="Y161" i="8"/>
  <c r="Y163" i="8"/>
  <c r="Y162" i="8"/>
  <c r="Y164" i="8"/>
  <c r="Y165" i="8"/>
  <c r="Y166" i="8"/>
  <c r="Y167" i="8"/>
  <c r="Y168" i="8"/>
  <c r="Y169" i="8"/>
  <c r="Y170" i="8"/>
  <c r="Y171" i="8"/>
  <c r="Y172" i="8"/>
  <c r="Y173" i="8"/>
  <c r="Y3" i="8"/>
  <c r="X4" i="8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8" i="8"/>
  <c r="X59" i="8"/>
  <c r="X60" i="8"/>
  <c r="X61" i="8"/>
  <c r="X62" i="8"/>
  <c r="X63" i="8"/>
  <c r="X64" i="8"/>
  <c r="X65" i="8"/>
  <c r="X66" i="8"/>
  <c r="X67" i="8"/>
  <c r="X68" i="8"/>
  <c r="X69" i="8"/>
  <c r="X70" i="8"/>
  <c r="X71" i="8"/>
  <c r="X72" i="8"/>
  <c r="X73" i="8"/>
  <c r="X74" i="8"/>
  <c r="X75" i="8"/>
  <c r="X76" i="8"/>
  <c r="X77" i="8"/>
  <c r="X78" i="8"/>
  <c r="X79" i="8"/>
  <c r="X80" i="8"/>
  <c r="X81" i="8"/>
  <c r="X82" i="8"/>
  <c r="X83" i="8"/>
  <c r="X84" i="8"/>
  <c r="X85" i="8"/>
  <c r="X86" i="8"/>
  <c r="X87" i="8"/>
  <c r="X88" i="8"/>
  <c r="X89" i="8"/>
  <c r="X91" i="8"/>
  <c r="X92" i="8"/>
  <c r="X93" i="8"/>
  <c r="X94" i="8"/>
  <c r="X95" i="8"/>
  <c r="X96" i="8"/>
  <c r="X97" i="8"/>
  <c r="X98" i="8"/>
  <c r="X99" i="8"/>
  <c r="X100" i="8"/>
  <c r="X101" i="8"/>
  <c r="X102" i="8"/>
  <c r="X103" i="8"/>
  <c r="X104" i="8"/>
  <c r="X105" i="8"/>
  <c r="X106" i="8"/>
  <c r="X107" i="8"/>
  <c r="X108" i="8"/>
  <c r="X109" i="8"/>
  <c r="X110" i="8"/>
  <c r="X111" i="8"/>
  <c r="X112" i="8"/>
  <c r="X113" i="8"/>
  <c r="X114" i="8"/>
  <c r="X115" i="8"/>
  <c r="X116" i="8"/>
  <c r="X117" i="8"/>
  <c r="X118" i="8"/>
  <c r="X119" i="8"/>
  <c r="X120" i="8"/>
  <c r="X121" i="8"/>
  <c r="X122" i="8"/>
  <c r="X123" i="8"/>
  <c r="X124" i="8"/>
  <c r="X125" i="8"/>
  <c r="X126" i="8"/>
  <c r="X127" i="8"/>
  <c r="X128" i="8"/>
  <c r="X129" i="8"/>
  <c r="X130" i="8"/>
  <c r="X131" i="8"/>
  <c r="X132" i="8"/>
  <c r="X133" i="8"/>
  <c r="X134" i="8"/>
  <c r="X135" i="8"/>
  <c r="X136" i="8"/>
  <c r="X137" i="8"/>
  <c r="X138" i="8"/>
  <c r="X139" i="8"/>
  <c r="X140" i="8"/>
  <c r="X141" i="8"/>
  <c r="X142" i="8"/>
  <c r="X143" i="8"/>
  <c r="X144" i="8"/>
  <c r="X145" i="8"/>
  <c r="X146" i="8"/>
  <c r="X147" i="8"/>
  <c r="X148" i="8"/>
  <c r="X149" i="8"/>
  <c r="X150" i="8"/>
  <c r="X151" i="8"/>
  <c r="X152" i="8"/>
  <c r="X153" i="8"/>
  <c r="X154" i="8"/>
  <c r="X155" i="8"/>
  <c r="X156" i="8"/>
  <c r="X157" i="8"/>
  <c r="X158" i="8"/>
  <c r="X159" i="8"/>
  <c r="X160" i="8"/>
  <c r="X161" i="8"/>
  <c r="X163" i="8"/>
  <c r="X162" i="8"/>
  <c r="X164" i="8"/>
  <c r="X165" i="8"/>
  <c r="X166" i="8"/>
  <c r="X167" i="8"/>
  <c r="X168" i="8"/>
  <c r="X169" i="8"/>
  <c r="X170" i="8"/>
  <c r="X171" i="8"/>
  <c r="X172" i="8"/>
  <c r="X173" i="8"/>
  <c r="X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1" i="8"/>
  <c r="W92" i="8"/>
  <c r="W93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W146" i="8"/>
  <c r="W147" i="8"/>
  <c r="W148" i="8"/>
  <c r="W149" i="8"/>
  <c r="W150" i="8"/>
  <c r="W151" i="8"/>
  <c r="W152" i="8"/>
  <c r="W153" i="8"/>
  <c r="W154" i="8"/>
  <c r="W155" i="8"/>
  <c r="W156" i="8"/>
  <c r="W157" i="8"/>
  <c r="W158" i="8"/>
  <c r="W159" i="8"/>
  <c r="W160" i="8"/>
  <c r="W161" i="8"/>
  <c r="W163" i="8"/>
  <c r="W162" i="8"/>
  <c r="W164" i="8"/>
  <c r="W165" i="8"/>
  <c r="W166" i="8"/>
  <c r="W167" i="8"/>
  <c r="W168" i="8"/>
  <c r="W169" i="8"/>
  <c r="W170" i="8"/>
  <c r="W171" i="8"/>
  <c r="W172" i="8"/>
  <c r="W173" i="8"/>
  <c r="W3" i="8"/>
  <c r="V4" i="8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1" i="8"/>
  <c r="V92" i="8"/>
  <c r="V93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V129" i="8"/>
  <c r="V130" i="8"/>
  <c r="V131" i="8"/>
  <c r="V132" i="8"/>
  <c r="V133" i="8"/>
  <c r="V134" i="8"/>
  <c r="V135" i="8"/>
  <c r="V136" i="8"/>
  <c r="V137" i="8"/>
  <c r="V138" i="8"/>
  <c r="V139" i="8"/>
  <c r="V140" i="8"/>
  <c r="V141" i="8"/>
  <c r="V142" i="8"/>
  <c r="V143" i="8"/>
  <c r="V144" i="8"/>
  <c r="V145" i="8"/>
  <c r="V146" i="8"/>
  <c r="V147" i="8"/>
  <c r="V148" i="8"/>
  <c r="V149" i="8"/>
  <c r="V150" i="8"/>
  <c r="V151" i="8"/>
  <c r="V152" i="8"/>
  <c r="V153" i="8"/>
  <c r="V154" i="8"/>
  <c r="V155" i="8"/>
  <c r="V156" i="8"/>
  <c r="V157" i="8"/>
  <c r="V158" i="8"/>
  <c r="V159" i="8"/>
  <c r="V160" i="8"/>
  <c r="V161" i="8"/>
  <c r="V163" i="8"/>
  <c r="V162" i="8"/>
  <c r="V164" i="8"/>
  <c r="V165" i="8"/>
  <c r="V166" i="8"/>
  <c r="V167" i="8"/>
  <c r="V168" i="8"/>
  <c r="V169" i="8"/>
  <c r="V170" i="8"/>
  <c r="V171" i="8"/>
  <c r="V172" i="8"/>
  <c r="V173" i="8"/>
  <c r="V3" i="8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1" i="8"/>
  <c r="U92" i="8"/>
  <c r="U93" i="8"/>
  <c r="U94" i="8"/>
  <c r="U95" i="8"/>
  <c r="U96" i="8"/>
  <c r="U97" i="8"/>
  <c r="U98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U134" i="8"/>
  <c r="U135" i="8"/>
  <c r="U136" i="8"/>
  <c r="U137" i="8"/>
  <c r="U138" i="8"/>
  <c r="U139" i="8"/>
  <c r="U140" i="8"/>
  <c r="U141" i="8"/>
  <c r="U142" i="8"/>
  <c r="U143" i="8"/>
  <c r="U144" i="8"/>
  <c r="U145" i="8"/>
  <c r="U146" i="8"/>
  <c r="U147" i="8"/>
  <c r="U148" i="8"/>
  <c r="U149" i="8"/>
  <c r="U150" i="8"/>
  <c r="U151" i="8"/>
  <c r="U152" i="8"/>
  <c r="U153" i="8"/>
  <c r="U154" i="8"/>
  <c r="U155" i="8"/>
  <c r="U156" i="8"/>
  <c r="U157" i="8"/>
  <c r="U158" i="8"/>
  <c r="U159" i="8"/>
  <c r="U160" i="8"/>
  <c r="U161" i="8"/>
  <c r="U163" i="8"/>
  <c r="U162" i="8"/>
  <c r="U164" i="8"/>
  <c r="U165" i="8"/>
  <c r="U166" i="8"/>
  <c r="U167" i="8"/>
  <c r="U168" i="8"/>
  <c r="U169" i="8"/>
  <c r="U170" i="8"/>
  <c r="U171" i="8"/>
  <c r="U172" i="8"/>
  <c r="U173" i="8"/>
  <c r="U3" i="8"/>
  <c r="E2" i="4"/>
  <c r="C86" i="4"/>
  <c r="D86" i="4" s="1"/>
  <c r="E86" i="4" s="1"/>
  <c r="F86" i="4" s="1"/>
  <c r="C59" i="4"/>
  <c r="D59" i="4" s="1"/>
  <c r="E59" i="4" s="1"/>
  <c r="F59" i="4" s="1"/>
  <c r="C21" i="4"/>
  <c r="D21" i="4" s="1"/>
  <c r="E21" i="4" s="1"/>
  <c r="F21" i="4" s="1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3" i="8"/>
  <c r="B162" i="8"/>
  <c r="B164" i="8"/>
  <c r="B165" i="8"/>
  <c r="B166" i="8"/>
  <c r="B167" i="8"/>
  <c r="B168" i="8"/>
  <c r="B169" i="8"/>
  <c r="B170" i="8"/>
  <c r="B171" i="8"/>
  <c r="B172" i="8"/>
  <c r="B173" i="8"/>
  <c r="B3" i="8"/>
  <c r="H56" i="18"/>
  <c r="G56" i="18"/>
  <c r="D59" i="18"/>
  <c r="D58" i="18"/>
  <c r="D57" i="18"/>
  <c r="D56" i="18"/>
  <c r="D54" i="18"/>
  <c r="C59" i="18"/>
  <c r="C58" i="18"/>
  <c r="C57" i="18"/>
  <c r="C56" i="18"/>
  <c r="C54" i="18"/>
  <c r="B59" i="18"/>
  <c r="B58" i="18"/>
  <c r="B57" i="18"/>
  <c r="E31" i="18"/>
  <c r="E34" i="18"/>
  <c r="E33" i="18"/>
  <c r="E32" i="18"/>
  <c r="C34" i="18"/>
  <c r="C33" i="18"/>
  <c r="C32" i="18"/>
  <c r="E29" i="18"/>
  <c r="C29" i="18"/>
  <c r="C5" i="18"/>
  <c r="E80" i="18"/>
  <c r="B80" i="18"/>
  <c r="E79" i="18"/>
  <c r="B79" i="18"/>
  <c r="E78" i="18"/>
  <c r="B78" i="18"/>
  <c r="E75" i="18"/>
  <c r="B34" i="18"/>
  <c r="B33" i="18"/>
  <c r="B32" i="18"/>
  <c r="B10" i="18"/>
  <c r="B9" i="18"/>
  <c r="B8" i="18"/>
  <c r="J7" i="18"/>
  <c r="C8" i="18"/>
  <c r="D8" i="18"/>
  <c r="E8" i="18"/>
  <c r="F8" i="18"/>
  <c r="G8" i="18"/>
  <c r="H8" i="18"/>
  <c r="I8" i="18"/>
  <c r="I10" i="18"/>
  <c r="H10" i="18"/>
  <c r="G10" i="18"/>
  <c r="F10" i="18"/>
  <c r="E10" i="18"/>
  <c r="D10" i="18"/>
  <c r="C10" i="18"/>
  <c r="I9" i="18"/>
  <c r="H9" i="18"/>
  <c r="G9" i="18"/>
  <c r="F9" i="18"/>
  <c r="E9" i="18"/>
  <c r="D9" i="18"/>
  <c r="C9" i="18"/>
  <c r="D12" i="17"/>
  <c r="B55" i="18" s="1"/>
  <c r="I5" i="18"/>
  <c r="H5" i="18"/>
  <c r="G5" i="18"/>
  <c r="F5" i="18"/>
  <c r="E5" i="18"/>
  <c r="D5" i="18"/>
  <c r="E6" i="17"/>
  <c r="B72" i="18" s="1"/>
  <c r="C3" i="4"/>
  <c r="E3" i="4" s="1"/>
  <c r="F3" i="4" s="1"/>
  <c r="C4" i="4"/>
  <c r="E4" i="4" s="1"/>
  <c r="F4" i="4" s="1"/>
  <c r="C5" i="4"/>
  <c r="E5" i="4" s="1"/>
  <c r="T6" i="16" s="1"/>
  <c r="C6" i="4"/>
  <c r="E6" i="4" s="1"/>
  <c r="T7" i="16" s="1"/>
  <c r="C7" i="4"/>
  <c r="D7" i="4" s="1"/>
  <c r="E7" i="4" s="1"/>
  <c r="T8" i="16" s="1"/>
  <c r="C8" i="4"/>
  <c r="D8" i="4" s="1"/>
  <c r="E8" i="4" s="1"/>
  <c r="C9" i="4"/>
  <c r="D9" i="4" s="1"/>
  <c r="E9" i="4" s="1"/>
  <c r="C10" i="4"/>
  <c r="D10" i="4" s="1"/>
  <c r="E10" i="4" s="1"/>
  <c r="F10" i="4" s="1"/>
  <c r="C11" i="4"/>
  <c r="D11" i="4" s="1"/>
  <c r="E11" i="4" s="1"/>
  <c r="F11" i="4" s="1"/>
  <c r="C12" i="4"/>
  <c r="D12" i="4" s="1"/>
  <c r="E12" i="4" s="1"/>
  <c r="F12" i="4" s="1"/>
  <c r="C13" i="4"/>
  <c r="D13" i="4" s="1"/>
  <c r="E13" i="4" s="1"/>
  <c r="T14" i="16" s="1"/>
  <c r="C14" i="4"/>
  <c r="D14" i="4" s="1"/>
  <c r="E14" i="4" s="1"/>
  <c r="C15" i="4"/>
  <c r="D15" i="4" s="1"/>
  <c r="E15" i="4" s="1"/>
  <c r="T16" i="16" s="1"/>
  <c r="C16" i="4"/>
  <c r="D16" i="4" s="1"/>
  <c r="E16" i="4" s="1"/>
  <c r="F16" i="4" s="1"/>
  <c r="C17" i="4"/>
  <c r="D17" i="4" s="1"/>
  <c r="E17" i="4" s="1"/>
  <c r="C18" i="4"/>
  <c r="D18" i="4" s="1"/>
  <c r="E18" i="4" s="1"/>
  <c r="F18" i="4" s="1"/>
  <c r="C19" i="4"/>
  <c r="D19" i="4" s="1"/>
  <c r="E19" i="4" s="1"/>
  <c r="F19" i="4" s="1"/>
  <c r="C20" i="4"/>
  <c r="D20" i="4" s="1"/>
  <c r="E20" i="4" s="1"/>
  <c r="F20" i="4" s="1"/>
  <c r="C22" i="4"/>
  <c r="D22" i="4" s="1"/>
  <c r="E22" i="4" s="1"/>
  <c r="C23" i="4"/>
  <c r="D23" i="4" s="1"/>
  <c r="E23" i="4" s="1"/>
  <c r="C24" i="4"/>
  <c r="D24" i="4" s="1"/>
  <c r="E24" i="4" s="1"/>
  <c r="C25" i="4"/>
  <c r="D25" i="4" s="1"/>
  <c r="E25" i="4" s="1"/>
  <c r="C26" i="4"/>
  <c r="D26" i="4" s="1"/>
  <c r="E26" i="4" s="1"/>
  <c r="C27" i="4"/>
  <c r="D27" i="4" s="1"/>
  <c r="E27" i="4" s="1"/>
  <c r="F27" i="4" s="1"/>
  <c r="C28" i="4"/>
  <c r="D28" i="4" s="1"/>
  <c r="E28" i="4" s="1"/>
  <c r="F28" i="4" s="1"/>
  <c r="C29" i="4"/>
  <c r="D29" i="4" s="1"/>
  <c r="E29" i="4" s="1"/>
  <c r="F29" i="4" s="1"/>
  <c r="C30" i="4"/>
  <c r="D30" i="4" s="1"/>
  <c r="E30" i="4" s="1"/>
  <c r="T28" i="16" s="1"/>
  <c r="C31" i="4"/>
  <c r="D31" i="4" s="1"/>
  <c r="E31" i="4" s="1"/>
  <c r="T29" i="16" s="1"/>
  <c r="C32" i="4"/>
  <c r="D32" i="4" s="1"/>
  <c r="E32" i="4" s="1"/>
  <c r="T30" i="16" s="1"/>
  <c r="C33" i="4"/>
  <c r="D33" i="4" s="1"/>
  <c r="E33" i="4" s="1"/>
  <c r="C34" i="4"/>
  <c r="D34" i="4" s="1"/>
  <c r="E34" i="4" s="1"/>
  <c r="C35" i="4"/>
  <c r="D35" i="4" s="1"/>
  <c r="E35" i="4" s="1"/>
  <c r="F35" i="4" s="1"/>
  <c r="C36" i="4"/>
  <c r="D36" i="4" s="1"/>
  <c r="E36" i="4" s="1"/>
  <c r="F36" i="4" s="1"/>
  <c r="C37" i="4"/>
  <c r="D37" i="4" s="1"/>
  <c r="E37" i="4" s="1"/>
  <c r="F37" i="4" s="1"/>
  <c r="C38" i="4"/>
  <c r="D38" i="4" s="1"/>
  <c r="E38" i="4" s="1"/>
  <c r="T36" i="16" s="1"/>
  <c r="C39" i="4"/>
  <c r="D39" i="4" s="1"/>
  <c r="E39" i="4" s="1"/>
  <c r="T37" i="16" s="1"/>
  <c r="C40" i="4"/>
  <c r="D40" i="4" s="1"/>
  <c r="E40" i="4" s="1"/>
  <c r="T38" i="16" s="1"/>
  <c r="C41" i="4"/>
  <c r="D41" i="4" s="1"/>
  <c r="E41" i="4" s="1"/>
  <c r="T39" i="16" s="1"/>
  <c r="C42" i="4"/>
  <c r="D42" i="4" s="1"/>
  <c r="E42" i="4" s="1"/>
  <c r="C43" i="4"/>
  <c r="D43" i="4" s="1"/>
  <c r="E43" i="4" s="1"/>
  <c r="F43" i="4" s="1"/>
  <c r="C44" i="4"/>
  <c r="D44" i="4" s="1"/>
  <c r="E44" i="4" s="1"/>
  <c r="F44" i="4" s="1"/>
  <c r="C45" i="4"/>
  <c r="D45" i="4" s="1"/>
  <c r="E45" i="4" s="1"/>
  <c r="F45" i="4" s="1"/>
  <c r="C46" i="4"/>
  <c r="D46" i="4" s="1"/>
  <c r="E46" i="4" s="1"/>
  <c r="T44" i="16" s="1"/>
  <c r="C47" i="4"/>
  <c r="D47" i="4" s="1"/>
  <c r="E47" i="4" s="1"/>
  <c r="T45" i="16" s="1"/>
  <c r="C48" i="4"/>
  <c r="D48" i="4" s="1"/>
  <c r="E48" i="4" s="1"/>
  <c r="T46" i="16" s="1"/>
  <c r="C49" i="4"/>
  <c r="D49" i="4" s="1"/>
  <c r="E49" i="4" s="1"/>
  <c r="C50" i="4"/>
  <c r="D50" i="4" s="1"/>
  <c r="E50" i="4" s="1"/>
  <c r="C51" i="4"/>
  <c r="D51" i="4" s="1"/>
  <c r="E51" i="4" s="1"/>
  <c r="F51" i="4" s="1"/>
  <c r="C52" i="4"/>
  <c r="D52" i="4" s="1"/>
  <c r="E52" i="4" s="1"/>
  <c r="F52" i="4" s="1"/>
  <c r="C53" i="4"/>
  <c r="D53" i="4" s="1"/>
  <c r="E53" i="4" s="1"/>
  <c r="F53" i="4" s="1"/>
  <c r="C54" i="4"/>
  <c r="D54" i="4" s="1"/>
  <c r="E54" i="4" s="1"/>
  <c r="T52" i="16" s="1"/>
  <c r="C55" i="4"/>
  <c r="D55" i="4" s="1"/>
  <c r="E55" i="4" s="1"/>
  <c r="C56" i="4"/>
  <c r="D56" i="4" s="1"/>
  <c r="E56" i="4" s="1"/>
  <c r="C57" i="4"/>
  <c r="D57" i="4" s="1"/>
  <c r="E57" i="4" s="1"/>
  <c r="C58" i="4"/>
  <c r="D58" i="4" s="1"/>
  <c r="E58" i="4" s="1"/>
  <c r="C60" i="4"/>
  <c r="D60" i="4" s="1"/>
  <c r="E60" i="4" s="1"/>
  <c r="T57" i="16" s="1"/>
  <c r="C61" i="4"/>
  <c r="D61" i="4" s="1"/>
  <c r="E61" i="4" s="1"/>
  <c r="F61" i="4" s="1"/>
  <c r="C62" i="4"/>
  <c r="D62" i="4" s="1"/>
  <c r="E62" i="4" s="1"/>
  <c r="F62" i="4" s="1"/>
  <c r="C63" i="4"/>
  <c r="D63" i="4" s="1"/>
  <c r="E63" i="4" s="1"/>
  <c r="C64" i="4"/>
  <c r="D64" i="4" s="1"/>
  <c r="E64" i="4" s="1"/>
  <c r="T61" i="16" s="1"/>
  <c r="C65" i="4"/>
  <c r="D65" i="4" s="1"/>
  <c r="E65" i="4" s="1"/>
  <c r="T62" i="16" s="1"/>
  <c r="C66" i="4"/>
  <c r="D66" i="4" s="1"/>
  <c r="E66" i="4" s="1"/>
  <c r="F66" i="4" s="1"/>
  <c r="C67" i="4"/>
  <c r="D67" i="4" s="1"/>
  <c r="E67" i="4" s="1"/>
  <c r="C68" i="4"/>
  <c r="D68" i="4" s="1"/>
  <c r="E68" i="4" s="1"/>
  <c r="F68" i="4" s="1"/>
  <c r="C69" i="4"/>
  <c r="D69" i="4" s="1"/>
  <c r="E69" i="4" s="1"/>
  <c r="F69" i="4" s="1"/>
  <c r="C70" i="4"/>
  <c r="D70" i="4" s="1"/>
  <c r="E70" i="4" s="1"/>
  <c r="F70" i="4" s="1"/>
  <c r="C71" i="4"/>
  <c r="D71" i="4" s="1"/>
  <c r="E71" i="4" s="1"/>
  <c r="C72" i="4"/>
  <c r="D72" i="4" s="1"/>
  <c r="E72" i="4" s="1"/>
  <c r="T69" i="16" s="1"/>
  <c r="C73" i="4"/>
  <c r="D73" i="4" s="1"/>
  <c r="E73" i="4" s="1"/>
  <c r="C74" i="4"/>
  <c r="D74" i="4" s="1"/>
  <c r="E74" i="4" s="1"/>
  <c r="C75" i="4"/>
  <c r="D75" i="4" s="1"/>
  <c r="E75" i="4" s="1"/>
  <c r="C76" i="4"/>
  <c r="D76" i="4" s="1"/>
  <c r="E76" i="4" s="1"/>
  <c r="F76" i="4" s="1"/>
  <c r="C77" i="4"/>
  <c r="D77" i="4" s="1"/>
  <c r="E77" i="4" s="1"/>
  <c r="F77" i="4" s="1"/>
  <c r="C78" i="4"/>
  <c r="D78" i="4" s="1"/>
  <c r="E78" i="4" s="1"/>
  <c r="F78" i="4" s="1"/>
  <c r="C79" i="4"/>
  <c r="D79" i="4" s="1"/>
  <c r="E79" i="4" s="1"/>
  <c r="T76" i="16" s="1"/>
  <c r="C80" i="4"/>
  <c r="D80" i="4" s="1"/>
  <c r="E80" i="4" s="1"/>
  <c r="C81" i="4"/>
  <c r="D81" i="4" s="1"/>
  <c r="E81" i="4" s="1"/>
  <c r="T78" i="16" s="1"/>
  <c r="C82" i="4"/>
  <c r="D82" i="4" s="1"/>
  <c r="E82" i="4" s="1"/>
  <c r="C83" i="4"/>
  <c r="D83" i="4" s="1"/>
  <c r="E83" i="4" s="1"/>
  <c r="C84" i="4"/>
  <c r="D84" i="4" s="1"/>
  <c r="E84" i="4" s="1"/>
  <c r="F84" i="4" s="1"/>
  <c r="C85" i="4"/>
  <c r="D85" i="4" s="1"/>
  <c r="E85" i="4" s="1"/>
  <c r="F85" i="4" s="1"/>
  <c r="C87" i="4"/>
  <c r="D87" i="4" s="1"/>
  <c r="E87" i="4" s="1"/>
  <c r="F87" i="4" s="1"/>
  <c r="C88" i="4"/>
  <c r="D88" i="4" s="1"/>
  <c r="E88" i="4" s="1"/>
  <c r="T85" i="16" s="1"/>
  <c r="C89" i="4"/>
  <c r="D89" i="4" s="1"/>
  <c r="E89" i="4" s="1"/>
  <c r="T86" i="16" s="1"/>
  <c r="C90" i="4"/>
  <c r="D90" i="4" s="1"/>
  <c r="E90" i="4" s="1"/>
  <c r="C91" i="4"/>
  <c r="D91" i="4" s="1"/>
  <c r="E91" i="4" s="1"/>
  <c r="C92" i="4"/>
  <c r="D92" i="4" s="1"/>
  <c r="E92" i="4" s="1"/>
  <c r="C93" i="4"/>
  <c r="D93" i="4" s="1"/>
  <c r="E93" i="4" s="1"/>
  <c r="C94" i="4"/>
  <c r="D94" i="4" s="1"/>
  <c r="E94" i="4" s="1"/>
  <c r="F94" i="4" s="1"/>
  <c r="C95" i="4"/>
  <c r="D95" i="4" s="1"/>
  <c r="E95" i="4" s="1"/>
  <c r="F95" i="4" s="1"/>
  <c r="C96" i="4"/>
  <c r="D96" i="4" s="1"/>
  <c r="E96" i="4" s="1"/>
  <c r="C98" i="4"/>
  <c r="D98" i="4" s="1"/>
  <c r="E98" i="4" s="1"/>
  <c r="C99" i="4"/>
  <c r="D99" i="4" s="1"/>
  <c r="E99" i="4" s="1"/>
  <c r="C100" i="4"/>
  <c r="D100" i="4" s="1"/>
  <c r="E100" i="4" s="1"/>
  <c r="C101" i="4"/>
  <c r="D101" i="4" s="1"/>
  <c r="E101" i="4" s="1"/>
  <c r="T97" i="16" s="1"/>
  <c r="C102" i="4"/>
  <c r="D102" i="4" s="1"/>
  <c r="E102" i="4" s="1"/>
  <c r="F102" i="4" s="1"/>
  <c r="C103" i="4"/>
  <c r="D103" i="4" s="1"/>
  <c r="E103" i="4" s="1"/>
  <c r="F103" i="4" s="1"/>
  <c r="C104" i="4"/>
  <c r="D104" i="4" s="1"/>
  <c r="E104" i="4" s="1"/>
  <c r="F104" i="4" s="1"/>
  <c r="C105" i="4"/>
  <c r="D105" i="4" s="1"/>
  <c r="E105" i="4" s="1"/>
  <c r="C106" i="4"/>
  <c r="D106" i="4" s="1"/>
  <c r="E106" i="4" s="1"/>
  <c r="C107" i="4"/>
  <c r="D107" i="4" s="1"/>
  <c r="E107" i="4" s="1"/>
  <c r="C108" i="4"/>
  <c r="D108" i="4"/>
  <c r="E108" i="4" s="1"/>
  <c r="F108" i="4" s="1"/>
  <c r="C109" i="4"/>
  <c r="D109" i="4" s="1"/>
  <c r="E109" i="4" s="1"/>
  <c r="T105" i="16" s="1"/>
  <c r="C110" i="4"/>
  <c r="D110" i="4" s="1"/>
  <c r="E110" i="4" s="1"/>
  <c r="F110" i="4" s="1"/>
  <c r="C111" i="4"/>
  <c r="D111" i="4" s="1"/>
  <c r="E111" i="4" s="1"/>
  <c r="F111" i="4" s="1"/>
  <c r="C112" i="4"/>
  <c r="D112" i="4" s="1"/>
  <c r="E112" i="4" s="1"/>
  <c r="F112" i="4" s="1"/>
  <c r="C113" i="4"/>
  <c r="D113" i="4" s="1"/>
  <c r="E113" i="4" s="1"/>
  <c r="T109" i="16" s="1"/>
  <c r="C114" i="4"/>
  <c r="D114" i="4" s="1"/>
  <c r="E114" i="4" s="1"/>
  <c r="T110" i="16" s="1"/>
  <c r="C115" i="4"/>
  <c r="D115" i="4" s="1"/>
  <c r="E115" i="4" s="1"/>
  <c r="C116" i="4"/>
  <c r="D116" i="4" s="1"/>
  <c r="E116" i="4" s="1"/>
  <c r="C117" i="4"/>
  <c r="D117" i="4" s="1"/>
  <c r="E117" i="4" s="1"/>
  <c r="C118" i="4"/>
  <c r="D118" i="4" s="1"/>
  <c r="E118" i="4" s="1"/>
  <c r="F118" i="4" s="1"/>
  <c r="C119" i="4"/>
  <c r="D119" i="4" s="1"/>
  <c r="E119" i="4" s="1"/>
  <c r="F119" i="4" s="1"/>
  <c r="C120" i="4"/>
  <c r="D120" i="4" s="1"/>
  <c r="E120" i="4" s="1"/>
  <c r="F120" i="4" s="1"/>
  <c r="C121" i="4"/>
  <c r="D121" i="4" s="1"/>
  <c r="E121" i="4" s="1"/>
  <c r="C122" i="4"/>
  <c r="D122" i="4" s="1"/>
  <c r="E122" i="4" s="1"/>
  <c r="T117" i="16" s="1"/>
  <c r="C123" i="4"/>
  <c r="D123" i="4" s="1"/>
  <c r="E123" i="4" s="1"/>
  <c r="C124" i="4"/>
  <c r="D124" i="4" s="1"/>
  <c r="E124" i="4" s="1"/>
  <c r="C125" i="4"/>
  <c r="D125" i="4" s="1"/>
  <c r="E125" i="4" s="1"/>
  <c r="C126" i="4"/>
  <c r="D126" i="4" s="1"/>
  <c r="E126" i="4" s="1"/>
  <c r="C127" i="4"/>
  <c r="D127" i="4" s="1"/>
  <c r="E127" i="4" s="1"/>
  <c r="F127" i="4" s="1"/>
  <c r="C128" i="4"/>
  <c r="D128" i="4" s="1"/>
  <c r="E128" i="4" s="1"/>
  <c r="F128" i="4" s="1"/>
  <c r="C129" i="4"/>
  <c r="D129" i="4" s="1"/>
  <c r="E129" i="4" s="1"/>
  <c r="C130" i="4"/>
  <c r="D130" i="4" s="1"/>
  <c r="E130" i="4" s="1"/>
  <c r="C131" i="4"/>
  <c r="D131" i="4" s="1"/>
  <c r="E131" i="4" s="1"/>
  <c r="C132" i="4"/>
  <c r="D132" i="4"/>
  <c r="E132" i="4" s="1"/>
  <c r="F132" i="4" s="1"/>
  <c r="C133" i="4"/>
  <c r="D133" i="4" s="1"/>
  <c r="E133" i="4" s="1"/>
  <c r="C134" i="4"/>
  <c r="D134" i="4" s="1"/>
  <c r="E134" i="4" s="1"/>
  <c r="F134" i="4" s="1"/>
  <c r="C135" i="4"/>
  <c r="D135" i="4" s="1"/>
  <c r="E135" i="4" s="1"/>
  <c r="F135" i="4" s="1"/>
  <c r="C136" i="4"/>
  <c r="D136" i="4" s="1"/>
  <c r="E136" i="4" s="1"/>
  <c r="F136" i="4" s="1"/>
  <c r="C137" i="4"/>
  <c r="D137" i="4" s="1"/>
  <c r="E137" i="4" s="1"/>
  <c r="C138" i="4"/>
  <c r="D138" i="4" s="1"/>
  <c r="E138" i="4" s="1"/>
  <c r="C139" i="4"/>
  <c r="D139" i="4" s="1"/>
  <c r="E139" i="4" s="1"/>
  <c r="C140" i="4"/>
  <c r="D140" i="4" s="1"/>
  <c r="E140" i="4" s="1"/>
  <c r="F140" i="4" s="1"/>
  <c r="C141" i="4"/>
  <c r="D141" i="4" s="1"/>
  <c r="E141" i="4" s="1"/>
  <c r="C142" i="4"/>
  <c r="D142" i="4" s="1"/>
  <c r="E142" i="4" s="1"/>
  <c r="F142" i="4" s="1"/>
  <c r="C143" i="4"/>
  <c r="D143" i="4" s="1"/>
  <c r="E143" i="4" s="1"/>
  <c r="F143" i="4" s="1"/>
  <c r="C144" i="4"/>
  <c r="D144" i="4" s="1"/>
  <c r="E144" i="4" s="1"/>
  <c r="F144" i="4" s="1"/>
  <c r="C145" i="4"/>
  <c r="D145" i="4" s="1"/>
  <c r="E145" i="4" s="1"/>
  <c r="C146" i="4"/>
  <c r="D146" i="4" s="1"/>
  <c r="E146" i="4" s="1"/>
  <c r="T139" i="16" s="1"/>
  <c r="C147" i="4"/>
  <c r="D147" i="4" s="1"/>
  <c r="E147" i="4" s="1"/>
  <c r="C148" i="4"/>
  <c r="D148" i="4" s="1"/>
  <c r="E148" i="4" s="1"/>
  <c r="C149" i="4"/>
  <c r="D149" i="4" s="1"/>
  <c r="E149" i="4" s="1"/>
  <c r="C150" i="4"/>
  <c r="D150" i="4" s="1"/>
  <c r="E150" i="4" s="1"/>
  <c r="F150" i="4" s="1"/>
  <c r="C151" i="4"/>
  <c r="D151" i="4" s="1"/>
  <c r="E151" i="4" s="1"/>
  <c r="F151" i="4" s="1"/>
  <c r="C152" i="4"/>
  <c r="D152" i="4" s="1"/>
  <c r="E152" i="4" s="1"/>
  <c r="F152" i="4" s="1"/>
  <c r="C153" i="4"/>
  <c r="D153" i="4" s="1"/>
  <c r="E153" i="4" s="1"/>
  <c r="C154" i="4"/>
  <c r="D154" i="4" s="1"/>
  <c r="E154" i="4" s="1"/>
  <c r="C155" i="4"/>
  <c r="D155" i="4" s="1"/>
  <c r="E155" i="4" s="1"/>
  <c r="C156" i="4"/>
  <c r="D156" i="4" s="1"/>
  <c r="E156" i="4" s="1"/>
  <c r="C157" i="4"/>
  <c r="D157" i="4" s="1"/>
  <c r="E157" i="4" s="1"/>
  <c r="C158" i="4"/>
  <c r="D158" i="4" s="1"/>
  <c r="E158" i="4" s="1"/>
  <c r="C159" i="4"/>
  <c r="D159" i="4" s="1"/>
  <c r="E159" i="4" s="1"/>
  <c r="F159" i="4" s="1"/>
  <c r="C160" i="4"/>
  <c r="D160" i="4" s="1"/>
  <c r="E160" i="4" s="1"/>
  <c r="F160" i="4" s="1"/>
  <c r="C161" i="4"/>
  <c r="D161" i="4" s="1"/>
  <c r="E161" i="4" s="1"/>
  <c r="C162" i="4"/>
  <c r="D162" i="4" s="1"/>
  <c r="E162" i="4" s="1"/>
  <c r="C163" i="4"/>
  <c r="D163" i="4" s="1"/>
  <c r="E163" i="4" s="1"/>
  <c r="C164" i="4"/>
  <c r="D164" i="4" s="1"/>
  <c r="E164" i="4" s="1"/>
  <c r="T157" i="16" s="1"/>
  <c r="C165" i="4"/>
  <c r="D165" i="4" s="1"/>
  <c r="E165" i="4" s="1"/>
  <c r="C166" i="4"/>
  <c r="D166" i="4" s="1"/>
  <c r="E166" i="4" s="1"/>
  <c r="F166" i="4" s="1"/>
  <c r="C167" i="4"/>
  <c r="D167" i="4" s="1"/>
  <c r="E167" i="4" s="1"/>
  <c r="F167" i="4" s="1"/>
  <c r="C168" i="4"/>
  <c r="D168" i="4" s="1"/>
  <c r="E168" i="4" s="1"/>
  <c r="F168" i="4" s="1"/>
  <c r="C169" i="4"/>
  <c r="D169" i="4" s="1"/>
  <c r="E169" i="4" s="1"/>
  <c r="C170" i="4"/>
  <c r="D170" i="4" s="1"/>
  <c r="E170" i="4" s="1"/>
  <c r="C171" i="4"/>
  <c r="D171" i="4" s="1"/>
  <c r="E171" i="4" s="1"/>
  <c r="C172" i="4"/>
  <c r="D172" i="4" s="1"/>
  <c r="E172" i="4" s="1"/>
  <c r="F172" i="4" s="1"/>
  <c r="C173" i="4"/>
  <c r="D173" i="4" s="1"/>
  <c r="E173" i="4" s="1"/>
  <c r="C174" i="4"/>
  <c r="D174" i="4" s="1"/>
  <c r="E174" i="4" s="1"/>
  <c r="F174" i="4" s="1"/>
  <c r="C175" i="4"/>
  <c r="D175" i="4" s="1"/>
  <c r="E175" i="4" s="1"/>
  <c r="F175" i="4" s="1"/>
  <c r="C176" i="4"/>
  <c r="D176" i="4" s="1"/>
  <c r="E176" i="4" s="1"/>
  <c r="F176" i="4" s="1"/>
  <c r="C178" i="4"/>
  <c r="D178" i="4" s="1"/>
  <c r="E178" i="4" s="1"/>
  <c r="C179" i="4"/>
  <c r="D179" i="4" s="1"/>
  <c r="E179" i="4" s="1"/>
  <c r="C180" i="4"/>
  <c r="D180" i="4" s="1"/>
  <c r="E180" i="4" s="1"/>
  <c r="T171" i="16" s="1"/>
  <c r="C181" i="4"/>
  <c r="D181" i="4" s="1"/>
  <c r="E181" i="4" s="1"/>
  <c r="C182" i="4"/>
  <c r="D182" i="4" s="1"/>
  <c r="E182" i="4" s="1"/>
  <c r="C183" i="4"/>
  <c r="D183" i="4" s="1"/>
  <c r="E183" i="4" s="1"/>
  <c r="F183" i="4" s="1"/>
  <c r="C184" i="4"/>
  <c r="D184" i="4" s="1"/>
  <c r="E184" i="4" s="1"/>
  <c r="F184" i="4" s="1"/>
  <c r="C185" i="4"/>
  <c r="D185" i="4" s="1"/>
  <c r="E185" i="4" s="1"/>
  <c r="F185" i="4" s="1"/>
  <c r="C186" i="4"/>
  <c r="D186" i="4" s="1"/>
  <c r="E186" i="4" s="1"/>
  <c r="C187" i="4"/>
  <c r="D187" i="4" s="1"/>
  <c r="E187" i="4" s="1"/>
  <c r="C2" i="4"/>
  <c r="T93" i="16" l="1"/>
  <c r="T114" i="16"/>
  <c r="T42" i="16"/>
  <c r="T26" i="16"/>
  <c r="T70" i="16"/>
  <c r="T23" i="16"/>
  <c r="T118" i="16"/>
  <c r="T47" i="16"/>
  <c r="T94" i="16"/>
  <c r="T31" i="16"/>
  <c r="T9" i="16"/>
  <c r="T102" i="16"/>
  <c r="T113" i="16"/>
  <c r="T101" i="16"/>
  <c r="T89" i="16"/>
  <c r="T90" i="16"/>
  <c r="T77" i="16"/>
  <c r="T147" i="16"/>
  <c r="T169" i="16"/>
  <c r="T168" i="16"/>
  <c r="T156" i="16"/>
  <c r="T144" i="16"/>
  <c r="T132" i="16"/>
  <c r="T120" i="16"/>
  <c r="T108" i="16"/>
  <c r="T96" i="16"/>
  <c r="T72" i="16"/>
  <c r="T60" i="16"/>
  <c r="T49" i="16"/>
  <c r="T15" i="16"/>
  <c r="T65" i="8"/>
  <c r="H58" i="18"/>
  <c r="F57" i="4"/>
  <c r="T54" i="16"/>
  <c r="T12" i="16"/>
  <c r="T67" i="16"/>
  <c r="T83" i="16"/>
  <c r="T98" i="16"/>
  <c r="T167" i="16"/>
  <c r="T155" i="16"/>
  <c r="T143" i="16"/>
  <c r="T131" i="16"/>
  <c r="T119" i="16"/>
  <c r="T95" i="16"/>
  <c r="T71" i="16"/>
  <c r="T48" i="16"/>
  <c r="T25" i="16"/>
  <c r="T166" i="16"/>
  <c r="T154" i="16"/>
  <c r="T142" i="16"/>
  <c r="T130" i="16"/>
  <c r="T167" i="8"/>
  <c r="T17" i="16"/>
  <c r="T66" i="16"/>
  <c r="T82" i="16"/>
  <c r="T165" i="16"/>
  <c r="T153" i="16"/>
  <c r="T141" i="16"/>
  <c r="T129" i="16"/>
  <c r="T35" i="16"/>
  <c r="T51" i="16"/>
  <c r="T107" i="16"/>
  <c r="T164" i="16"/>
  <c r="T152" i="16"/>
  <c r="T140" i="16"/>
  <c r="T128" i="16"/>
  <c r="T116" i="16"/>
  <c r="T104" i="16"/>
  <c r="T92" i="16"/>
  <c r="T80" i="16"/>
  <c r="T56" i="16"/>
  <c r="T33" i="16"/>
  <c r="T22" i="16"/>
  <c r="T11" i="16"/>
  <c r="T5" i="16"/>
  <c r="T21" i="16"/>
  <c r="T65" i="16"/>
  <c r="T81" i="16"/>
  <c r="T3" i="16"/>
  <c r="T163" i="16"/>
  <c r="T151" i="16"/>
  <c r="T127" i="16"/>
  <c r="T103" i="16"/>
  <c r="T79" i="16"/>
  <c r="T55" i="16"/>
  <c r="T32" i="16"/>
  <c r="T10" i="16"/>
  <c r="T34" i="16"/>
  <c r="T50" i="16"/>
  <c r="T91" i="16"/>
  <c r="T106" i="16"/>
  <c r="T162" i="16"/>
  <c r="T150" i="16"/>
  <c r="T138" i="16"/>
  <c r="T126" i="16"/>
  <c r="T4" i="16"/>
  <c r="T20" i="16"/>
  <c r="T59" i="16"/>
  <c r="T75" i="16"/>
  <c r="T173" i="16"/>
  <c r="T161" i="16"/>
  <c r="T149" i="16"/>
  <c r="T137" i="16"/>
  <c r="T125" i="16"/>
  <c r="T172" i="16"/>
  <c r="T160" i="16"/>
  <c r="T148" i="16"/>
  <c r="T136" i="16"/>
  <c r="T124" i="16"/>
  <c r="T112" i="16"/>
  <c r="T100" i="16"/>
  <c r="T88" i="16"/>
  <c r="T64" i="16"/>
  <c r="T53" i="16"/>
  <c r="T41" i="16"/>
  <c r="T19" i="16"/>
  <c r="T58" i="16"/>
  <c r="T74" i="16"/>
  <c r="T159" i="16"/>
  <c r="T135" i="16"/>
  <c r="T123" i="16"/>
  <c r="T111" i="16"/>
  <c r="T87" i="16"/>
  <c r="T63" i="16"/>
  <c r="T40" i="16"/>
  <c r="T18" i="16"/>
  <c r="T84" i="16"/>
  <c r="F78" i="18"/>
  <c r="T170" i="8"/>
  <c r="T27" i="16"/>
  <c r="T43" i="16"/>
  <c r="T115" i="16"/>
  <c r="T170" i="16"/>
  <c r="T158" i="16"/>
  <c r="T146" i="16"/>
  <c r="T134" i="16"/>
  <c r="T122" i="16"/>
  <c r="T13" i="16"/>
  <c r="T68" i="16"/>
  <c r="T73" i="16"/>
  <c r="T99" i="16"/>
  <c r="T145" i="16"/>
  <c r="T133" i="16"/>
  <c r="T121" i="16"/>
  <c r="I7" i="18"/>
  <c r="C7" i="18"/>
  <c r="H7" i="18"/>
  <c r="E7" i="18"/>
  <c r="G7" i="18"/>
  <c r="D7" i="18"/>
  <c r="F7" i="18"/>
  <c r="G31" i="18"/>
  <c r="F31" i="18" s="1"/>
  <c r="B56" i="18"/>
  <c r="B30" i="18"/>
  <c r="B77" i="18"/>
  <c r="B29" i="18"/>
  <c r="B76" i="18"/>
  <c r="B5" i="18"/>
  <c r="B31" i="18"/>
  <c r="B6" i="18"/>
  <c r="B7" i="18"/>
  <c r="B75" i="18"/>
  <c r="B54" i="18"/>
  <c r="T52" i="8"/>
  <c r="T112" i="8"/>
  <c r="T7" i="8"/>
  <c r="T143" i="8"/>
  <c r="T135" i="8"/>
  <c r="T22" i="8"/>
  <c r="T142" i="8"/>
  <c r="T77" i="8"/>
  <c r="T29" i="8"/>
  <c r="T15" i="8"/>
  <c r="T105" i="8"/>
  <c r="T96" i="8"/>
  <c r="T114" i="8"/>
  <c r="T76" i="8"/>
  <c r="T68" i="8"/>
  <c r="T36" i="8"/>
  <c r="T126" i="8"/>
  <c r="T108" i="8"/>
  <c r="T82" i="8"/>
  <c r="T28" i="8"/>
  <c r="T14" i="8"/>
  <c r="T6" i="8"/>
  <c r="T166" i="8"/>
  <c r="T113" i="8"/>
  <c r="T59" i="8"/>
  <c r="T158" i="8"/>
  <c r="T138" i="8"/>
  <c r="T58" i="8"/>
  <c r="T151" i="8"/>
  <c r="T89" i="8"/>
  <c r="T38" i="8"/>
  <c r="T169" i="8"/>
  <c r="T107" i="8"/>
  <c r="T145" i="8"/>
  <c r="T91" i="8"/>
  <c r="T46" i="8"/>
  <c r="T153" i="8"/>
  <c r="T137" i="8"/>
  <c r="T74" i="8"/>
  <c r="T120" i="8"/>
  <c r="F130" i="4"/>
  <c r="T4" i="8"/>
  <c r="T150" i="8"/>
  <c r="T144" i="8"/>
  <c r="T119" i="8"/>
  <c r="T88" i="8"/>
  <c r="T83" i="8"/>
  <c r="T57" i="8"/>
  <c r="T47" i="8"/>
  <c r="T51" i="8"/>
  <c r="T45" i="8"/>
  <c r="T39" i="8"/>
  <c r="T130" i="8"/>
  <c r="T100" i="8"/>
  <c r="T69" i="8"/>
  <c r="T40" i="8"/>
  <c r="T3" i="8"/>
  <c r="T106" i="8"/>
  <c r="T81" i="8"/>
  <c r="T75" i="8"/>
  <c r="T154" i="8"/>
  <c r="T122" i="8"/>
  <c r="T92" i="8"/>
  <c r="T61" i="8"/>
  <c r="T44" i="8"/>
  <c r="T32" i="8"/>
  <c r="T25" i="8"/>
  <c r="T18" i="8"/>
  <c r="T10" i="8"/>
  <c r="T104" i="8"/>
  <c r="T73" i="8"/>
  <c r="T67" i="8"/>
  <c r="T43" i="8"/>
  <c r="T31" i="8"/>
  <c r="T23" i="8"/>
  <c r="T9" i="8"/>
  <c r="T163" i="8"/>
  <c r="T134" i="8"/>
  <c r="T98" i="8"/>
  <c r="T159" i="8"/>
  <c r="T146" i="8"/>
  <c r="T127" i="8"/>
  <c r="T115" i="8"/>
  <c r="T97" i="8"/>
  <c r="T84" i="8"/>
  <c r="T66" i="8"/>
  <c r="T37" i="8"/>
  <c r="T30" i="8"/>
  <c r="T16" i="8"/>
  <c r="T8" i="8"/>
  <c r="T168" i="8"/>
  <c r="T160" i="8"/>
  <c r="T85" i="8"/>
  <c r="T54" i="8"/>
  <c r="T147" i="8"/>
  <c r="T116" i="8"/>
  <c r="T128" i="8"/>
  <c r="F105" i="4"/>
  <c r="F73" i="4"/>
  <c r="F71" i="4"/>
  <c r="T152" i="8"/>
  <c r="F46" i="4"/>
  <c r="F178" i="4"/>
  <c r="F8" i="4"/>
  <c r="T136" i="8"/>
  <c r="F146" i="4"/>
  <c r="F6" i="4"/>
  <c r="T172" i="8"/>
  <c r="F106" i="4"/>
  <c r="T102" i="8"/>
  <c r="T12" i="8"/>
  <c r="T132" i="8"/>
  <c r="F126" i="4"/>
  <c r="F30" i="4"/>
  <c r="F124" i="4"/>
  <c r="F25" i="4"/>
  <c r="G59" i="18"/>
  <c r="T63" i="8"/>
  <c r="F23" i="4"/>
  <c r="T60" i="8"/>
  <c r="F13" i="4"/>
  <c r="F98" i="4"/>
  <c r="T20" i="8"/>
  <c r="T140" i="8"/>
  <c r="F79" i="18"/>
  <c r="B50" i="18"/>
  <c r="B26" i="18"/>
  <c r="F75" i="18"/>
  <c r="F171" i="4"/>
  <c r="F145" i="4"/>
  <c r="F100" i="4"/>
  <c r="F72" i="4"/>
  <c r="F41" i="4"/>
  <c r="F24" i="4"/>
  <c r="F7" i="4"/>
  <c r="T164" i="8"/>
  <c r="T129" i="8"/>
  <c r="T94" i="8"/>
  <c r="T53" i="8"/>
  <c r="T17" i="8"/>
  <c r="F153" i="4"/>
  <c r="F74" i="4"/>
  <c r="F54" i="4"/>
  <c r="F170" i="4"/>
  <c r="F121" i="4"/>
  <c r="F40" i="4"/>
  <c r="T161" i="8"/>
  <c r="T124" i="8"/>
  <c r="T49" i="8"/>
  <c r="T99" i="8"/>
  <c r="F169" i="4"/>
  <c r="F139" i="4"/>
  <c r="F114" i="4"/>
  <c r="F93" i="4"/>
  <c r="F39" i="4"/>
  <c r="F22" i="4"/>
  <c r="F5" i="4"/>
  <c r="T156" i="8"/>
  <c r="T121" i="8"/>
  <c r="T86" i="8"/>
  <c r="F164" i="4"/>
  <c r="F138" i="4"/>
  <c r="F113" i="4"/>
  <c r="F91" i="4"/>
  <c r="F64" i="4"/>
  <c r="F38" i="4"/>
  <c r="B2" i="18"/>
  <c r="T117" i="8"/>
  <c r="T34" i="8"/>
  <c r="F158" i="4"/>
  <c r="F137" i="4"/>
  <c r="F88" i="4"/>
  <c r="F60" i="4"/>
  <c r="F33" i="4"/>
  <c r="F15" i="4"/>
  <c r="T148" i="8"/>
  <c r="T79" i="8"/>
  <c r="F186" i="4"/>
  <c r="F156" i="4"/>
  <c r="F107" i="4"/>
  <c r="F79" i="4"/>
  <c r="F32" i="4"/>
  <c r="F14" i="4"/>
  <c r="T110" i="8"/>
  <c r="T71" i="8"/>
  <c r="T26" i="8"/>
  <c r="F181" i="4"/>
  <c r="F116" i="4"/>
  <c r="F49" i="4"/>
  <c r="F129" i="4"/>
  <c r="F96" i="4"/>
  <c r="F182" i="4"/>
  <c r="F173" i="4"/>
  <c r="F165" i="4"/>
  <c r="F157" i="4"/>
  <c r="F149" i="4"/>
  <c r="F141" i="4"/>
  <c r="F133" i="4"/>
  <c r="F125" i="4"/>
  <c r="F117" i="4"/>
  <c r="F109" i="4"/>
  <c r="F101" i="4"/>
  <c r="F92" i="4"/>
  <c r="F83" i="4"/>
  <c r="F75" i="4"/>
  <c r="F67" i="4"/>
  <c r="F58" i="4"/>
  <c r="F50" i="4"/>
  <c r="F42" i="4"/>
  <c r="F34" i="4"/>
  <c r="F26" i="4"/>
  <c r="F17" i="4"/>
  <c r="F9" i="4"/>
  <c r="D8" i="17"/>
  <c r="T173" i="8"/>
  <c r="T165" i="8"/>
  <c r="T157" i="8"/>
  <c r="T149" i="8"/>
  <c r="T141" i="8"/>
  <c r="T133" i="8"/>
  <c r="T125" i="8"/>
  <c r="T118" i="8"/>
  <c r="T111" i="8"/>
  <c r="T103" i="8"/>
  <c r="T95" i="8"/>
  <c r="T87" i="8"/>
  <c r="T80" i="8"/>
  <c r="T72" i="8"/>
  <c r="T64" i="8"/>
  <c r="T56" i="8"/>
  <c r="T50" i="8"/>
  <c r="T42" i="8"/>
  <c r="T35" i="8"/>
  <c r="T27" i="8"/>
  <c r="T21" i="8"/>
  <c r="T13" i="8"/>
  <c r="T5" i="8"/>
  <c r="T55" i="8"/>
  <c r="F2" i="4"/>
  <c r="F180" i="4"/>
  <c r="F163" i="4"/>
  <c r="F155" i="4"/>
  <c r="F147" i="4"/>
  <c r="F131" i="4"/>
  <c r="F123" i="4"/>
  <c r="F115" i="4"/>
  <c r="F99" i="4"/>
  <c r="F90" i="4"/>
  <c r="F81" i="4"/>
  <c r="F65" i="4"/>
  <c r="F56" i="4"/>
  <c r="F48" i="4"/>
  <c r="T171" i="8"/>
  <c r="T162" i="8"/>
  <c r="T155" i="8"/>
  <c r="T139" i="8"/>
  <c r="T131" i="8"/>
  <c r="T123" i="8"/>
  <c r="T109" i="8"/>
  <c r="T101" i="8"/>
  <c r="T93" i="8"/>
  <c r="T78" i="8"/>
  <c r="T70" i="8"/>
  <c r="T62" i="8"/>
  <c r="T48" i="8"/>
  <c r="T41" i="8"/>
  <c r="T33" i="8"/>
  <c r="T19" i="8"/>
  <c r="T11" i="8"/>
  <c r="F82" i="4"/>
  <c r="F187" i="4"/>
  <c r="F179" i="4"/>
  <c r="F162" i="4"/>
  <c r="F154" i="4"/>
  <c r="F122" i="4"/>
  <c r="F89" i="4"/>
  <c r="F80" i="4"/>
  <c r="F55" i="4"/>
  <c r="F47" i="4"/>
  <c r="F31" i="4"/>
  <c r="F161" i="4"/>
  <c r="F148" i="4"/>
  <c r="F63" i="4"/>
  <c r="H54" i="18"/>
  <c r="H57" i="18"/>
  <c r="G54" i="18"/>
  <c r="E59" i="18"/>
  <c r="H59" i="18"/>
  <c r="E58" i="18"/>
  <c r="E57" i="18"/>
  <c r="E56" i="18"/>
  <c r="F56" i="18" s="1"/>
  <c r="G58" i="18"/>
  <c r="G57" i="18"/>
  <c r="I56" i="18"/>
  <c r="J56" i="18" s="1"/>
  <c r="E54" i="18"/>
  <c r="C80" i="18"/>
  <c r="C79" i="18"/>
  <c r="F80" i="18"/>
  <c r="C78" i="18"/>
  <c r="H77" i="18"/>
  <c r="C75" i="18"/>
  <c r="J8" i="18"/>
  <c r="J5" i="18"/>
  <c r="J10" i="18"/>
  <c r="J9" i="18"/>
  <c r="D10" i="17" l="1"/>
  <c r="D31" i="18"/>
  <c r="V14" i="4"/>
  <c r="V10" i="4"/>
  <c r="I58" i="18"/>
  <c r="J58" i="18" s="1"/>
  <c r="W8" i="4"/>
  <c r="W10" i="4"/>
  <c r="V7" i="4"/>
  <c r="W12" i="4"/>
  <c r="W14" i="4"/>
  <c r="V11" i="4"/>
  <c r="V5" i="4"/>
  <c r="V3" i="4"/>
  <c r="W6" i="4"/>
  <c r="W2" i="4"/>
  <c r="V9" i="4"/>
  <c r="F77" i="18"/>
  <c r="G77" i="18" s="1"/>
  <c r="V12" i="4"/>
  <c r="W4" i="4"/>
  <c r="W3" i="4"/>
  <c r="V13" i="4"/>
  <c r="I59" i="18"/>
  <c r="J59" i="18" s="1"/>
  <c r="W7" i="4"/>
  <c r="W5" i="4"/>
  <c r="W11" i="4"/>
  <c r="W9" i="4"/>
  <c r="V2" i="4"/>
  <c r="W13" i="4"/>
  <c r="V4" i="4"/>
  <c r="V6" i="4"/>
  <c r="V8" i="4"/>
  <c r="C77" i="18"/>
  <c r="E77" i="18"/>
  <c r="N12" i="4"/>
  <c r="T6" i="4"/>
  <c r="T10" i="4"/>
  <c r="T14" i="4"/>
  <c r="U6" i="4"/>
  <c r="U10" i="4"/>
  <c r="U14" i="4"/>
  <c r="T3" i="4"/>
  <c r="T7" i="4"/>
  <c r="T11" i="4"/>
  <c r="U2" i="4"/>
  <c r="U3" i="4"/>
  <c r="U7" i="4"/>
  <c r="U11" i="4"/>
  <c r="T2" i="4"/>
  <c r="T4" i="4"/>
  <c r="T8" i="4"/>
  <c r="T12" i="4"/>
  <c r="U4" i="4"/>
  <c r="U8" i="4"/>
  <c r="U12" i="4"/>
  <c r="T5" i="4"/>
  <c r="T9" i="4"/>
  <c r="T13" i="4"/>
  <c r="U5" i="4"/>
  <c r="U9" i="4"/>
  <c r="U13" i="4"/>
  <c r="R9" i="4"/>
  <c r="O9" i="4"/>
  <c r="P3" i="4"/>
  <c r="P14" i="4"/>
  <c r="Q4" i="4"/>
  <c r="N4" i="4"/>
  <c r="M5" i="4"/>
  <c r="R10" i="4"/>
  <c r="O10" i="4"/>
  <c r="P4" i="4"/>
  <c r="Q7" i="4"/>
  <c r="N5" i="4"/>
  <c r="M7" i="4"/>
  <c r="R11" i="4"/>
  <c r="O13" i="4"/>
  <c r="P5" i="4"/>
  <c r="P12" i="4"/>
  <c r="Q10" i="4"/>
  <c r="N7" i="4"/>
  <c r="M12" i="4"/>
  <c r="O3" i="4"/>
  <c r="O14" i="4"/>
  <c r="P6" i="4"/>
  <c r="Q13" i="4"/>
  <c r="M4" i="4"/>
  <c r="N8" i="4"/>
  <c r="R3" i="4"/>
  <c r="O5" i="4"/>
  <c r="R5" i="4"/>
  <c r="P7" i="4"/>
  <c r="M6" i="4"/>
  <c r="M9" i="4"/>
  <c r="N9" i="4"/>
  <c r="R4" i="4"/>
  <c r="O6" i="4"/>
  <c r="R12" i="4"/>
  <c r="P9" i="4"/>
  <c r="M8" i="4"/>
  <c r="M13" i="4"/>
  <c r="N10" i="4"/>
  <c r="R7" i="4"/>
  <c r="O7" i="4"/>
  <c r="Q5" i="4"/>
  <c r="P11" i="4"/>
  <c r="M10" i="4"/>
  <c r="M14" i="4"/>
  <c r="Q12" i="4"/>
  <c r="N11" i="4"/>
  <c r="M11" i="4"/>
  <c r="L9" i="4"/>
  <c r="Q14" i="4"/>
  <c r="N14" i="4"/>
  <c r="M2" i="4"/>
  <c r="L10" i="4"/>
  <c r="O4" i="4"/>
  <c r="R6" i="4"/>
  <c r="P8" i="4"/>
  <c r="N2" i="4"/>
  <c r="L3" i="4"/>
  <c r="L11" i="4"/>
  <c r="R13" i="4"/>
  <c r="P10" i="4"/>
  <c r="O2" i="4"/>
  <c r="L4" i="4"/>
  <c r="L12" i="4"/>
  <c r="Q6" i="4"/>
  <c r="O11" i="4"/>
  <c r="Q2" i="4"/>
  <c r="L6" i="4"/>
  <c r="L14" i="4"/>
  <c r="R14" i="4"/>
  <c r="L5" i="4"/>
  <c r="Q8" i="4"/>
  <c r="O12" i="4"/>
  <c r="R2" i="4"/>
  <c r="L7" i="4"/>
  <c r="L2" i="4"/>
  <c r="P2" i="4"/>
  <c r="L13" i="4"/>
  <c r="Q11" i="4"/>
  <c r="N6" i="4"/>
  <c r="M3" i="4"/>
  <c r="L8" i="4"/>
  <c r="R8" i="4"/>
  <c r="O8" i="4"/>
  <c r="Q9" i="4"/>
  <c r="P13" i="4"/>
  <c r="Q3" i="4"/>
  <c r="N3" i="4"/>
  <c r="N13" i="4"/>
  <c r="D77" i="18"/>
  <c r="I57" i="18"/>
  <c r="J57" i="18" s="1"/>
  <c r="F57" i="18"/>
  <c r="I54" i="18"/>
  <c r="J54" i="18" s="1"/>
  <c r="F58" i="18"/>
  <c r="F54" i="18"/>
  <c r="F59" i="18"/>
  <c r="G34" i="18"/>
  <c r="D34" i="18" s="1"/>
  <c r="H80" i="18"/>
  <c r="G29" i="18"/>
  <c r="F29" i="18" s="1"/>
  <c r="H75" i="18"/>
  <c r="G33" i="18"/>
  <c r="D33" i="18" s="1"/>
  <c r="H79" i="18"/>
  <c r="G79" i="18" s="1"/>
  <c r="G32" i="18"/>
  <c r="F32" i="18" s="1"/>
  <c r="H78" i="18"/>
  <c r="D78" i="18" s="1"/>
  <c r="G6" i="18" l="1"/>
  <c r="F6" i="18"/>
  <c r="C55" i="18"/>
  <c r="D55" i="18"/>
  <c r="E6" i="18"/>
  <c r="E30" i="18"/>
  <c r="C6" i="18"/>
  <c r="H6" i="18"/>
  <c r="C30" i="18"/>
  <c r="I6" i="18"/>
  <c r="D6" i="18"/>
  <c r="D29" i="18"/>
  <c r="F34" i="18"/>
  <c r="F33" i="18"/>
  <c r="G78" i="18"/>
  <c r="D32" i="18"/>
  <c r="D75" i="18"/>
  <c r="G75" i="18"/>
  <c r="G80" i="18"/>
  <c r="D80" i="18"/>
  <c r="D79" i="18"/>
  <c r="E55" i="18" l="1"/>
  <c r="G30" i="18"/>
  <c r="H55" i="18"/>
  <c r="E76" i="18"/>
  <c r="F76" i="18"/>
  <c r="G55" i="18"/>
  <c r="J6" i="18"/>
  <c r="H76" i="18" s="1"/>
  <c r="C76" i="18"/>
  <c r="I55" i="18" l="1"/>
  <c r="J55" i="18" s="1"/>
  <c r="F55" i="18"/>
  <c r="D76" i="18"/>
  <c r="G76" i="18"/>
  <c r="D30" i="18"/>
  <c r="F30" i="18"/>
</calcChain>
</file>

<file path=xl/sharedStrings.xml><?xml version="1.0" encoding="utf-8"?>
<sst xmlns="http://schemas.openxmlformats.org/spreadsheetml/2006/main" count="2378" uniqueCount="446">
  <si>
    <t>S</t>
  </si>
  <si>
    <t>TOTAL</t>
  </si>
  <si>
    <t>P</t>
  </si>
  <si>
    <t>TOUS TYPES</t>
  </si>
  <si>
    <t>Total</t>
  </si>
  <si>
    <t>Poussins</t>
  </si>
  <si>
    <t>Benjamins</t>
  </si>
  <si>
    <t>Minimes</t>
  </si>
  <si>
    <t>Cadets</t>
  </si>
  <si>
    <t>Juniors</t>
  </si>
  <si>
    <t>Seniors</t>
  </si>
  <si>
    <t>Veterans</t>
  </si>
  <si>
    <t>M</t>
  </si>
  <si>
    <t>D</t>
  </si>
  <si>
    <t>M+D</t>
  </si>
  <si>
    <t>PPC FUXEEN</t>
  </si>
  <si>
    <t>CP ST GIRONNAIS</t>
  </si>
  <si>
    <t>PPC APPAMEEN</t>
  </si>
  <si>
    <t>ATT PAYS D OLMES</t>
  </si>
  <si>
    <t>TENNIS DE TABLE CRITOURIEN</t>
  </si>
  <si>
    <t>STADE OLYMPIQUE MILLAVOIS</t>
  </si>
  <si>
    <t>PING CLUB D'OLEMPS</t>
  </si>
  <si>
    <t>T.T. ESPALIONNAIS</t>
  </si>
  <si>
    <t>T.T.CARCENAC BARAQUEVILLE</t>
  </si>
  <si>
    <t>CLUB PONGISTE D'ENTRAYGUES</t>
  </si>
  <si>
    <t>ONET LE CHATEAU T.T.</t>
  </si>
  <si>
    <t>C.C.S. SEVERAGAIS</t>
  </si>
  <si>
    <t>PING PONG CAPDENACOIS</t>
  </si>
  <si>
    <t>SEBAZAC TENNIS DE TABLE</t>
  </si>
  <si>
    <t>PPC LIOUJACOIS</t>
  </si>
  <si>
    <t>TT DECAZEVILLOIS</t>
  </si>
  <si>
    <t>PPC VILLEFRANCHOIS</t>
  </si>
  <si>
    <t>SAINT LYS OLYMPIQUE</t>
  </si>
  <si>
    <t>ASPTT TOULOUSE T.T.</t>
  </si>
  <si>
    <t>C.L.L.L.COLOMIERS</t>
  </si>
  <si>
    <t>US RAMONVILLE TT</t>
  </si>
  <si>
    <t>L AVENIR MURETAIN T T</t>
  </si>
  <si>
    <t>TT BLAGNACAIS</t>
  </si>
  <si>
    <t>TT PLAISANÇOIS</t>
  </si>
  <si>
    <t>SAINT ORENS TT</t>
  </si>
  <si>
    <t>A.S.C. MONTAUDRAN</t>
  </si>
  <si>
    <t>PINS-JUSTARET VILLATE TT</t>
  </si>
  <si>
    <t>POINTIS RIVIERE STT</t>
  </si>
  <si>
    <t>TOULOUSE PATTE D'OIE T.T.</t>
  </si>
  <si>
    <t>TT FROUZINOIS</t>
  </si>
  <si>
    <t>COTEAUX BELLEVUE TT</t>
  </si>
  <si>
    <t>CASTELGINEST TT</t>
  </si>
  <si>
    <t>TT ST JORY</t>
  </si>
  <si>
    <t>JS CUGNAUX/VILLENEUVE TT</t>
  </si>
  <si>
    <t>RIEUMES MAUZAC SLTT</t>
  </si>
  <si>
    <t>TT REVEL-LAURAGAIS</t>
  </si>
  <si>
    <t>TT FRONTON</t>
  </si>
  <si>
    <t>QUINT FONSEGRIVES TENNIS DE T</t>
  </si>
  <si>
    <t>TT DE LA HYSE</t>
  </si>
  <si>
    <t>TENNIS DE TABLE PIBRACAIS</t>
  </si>
  <si>
    <t>CP AUSCITAIN</t>
  </si>
  <si>
    <t>US PLAISANTINE TT</t>
  </si>
  <si>
    <t>EAUZE TENNIS DE TABLE</t>
  </si>
  <si>
    <t>PREIGNAN AUBIET CASTELNAU TT</t>
  </si>
  <si>
    <t>CP LECTOUROIS</t>
  </si>
  <si>
    <t>CP FLEURANTIN</t>
  </si>
  <si>
    <t>CP DU BAS ARMAGNAC</t>
  </si>
  <si>
    <t>A.S.T.T. L'ISLOIS</t>
  </si>
  <si>
    <t>CERCLE PONGISTE VICOIS</t>
  </si>
  <si>
    <t>CAHORS TENNIS DE TABLE</t>
  </si>
  <si>
    <t>TT PRAYSSACOIS</t>
  </si>
  <si>
    <t>TT BRETENOUX-BIARS</t>
  </si>
  <si>
    <t>TT CRAYSSACOIS</t>
  </si>
  <si>
    <t>SOUILLAC ATHLE 46 TT</t>
  </si>
  <si>
    <t>MJC GOURDON TT</t>
  </si>
  <si>
    <t>TT CRESSENSACOIS</t>
  </si>
  <si>
    <t>CLUB OMNISPORT DEGAGNAC</t>
  </si>
  <si>
    <t>FAYCELLES PING</t>
  </si>
  <si>
    <t>E S POUZACAISE</t>
  </si>
  <si>
    <t>CLUB TENNIS TABLE LOURDAIS</t>
  </si>
  <si>
    <t>E.S. DES BARONNIES</t>
  </si>
  <si>
    <t>TT CAMALES</t>
  </si>
  <si>
    <t>A.S.C.AUREILHAN</t>
  </si>
  <si>
    <t>AMICALE PONGISTE D ANDREST</t>
  </si>
  <si>
    <t>TARBES ODOS PYRENEES TT</t>
  </si>
  <si>
    <t>U.P.MAZAMETAINE</t>
  </si>
  <si>
    <t>U.S. CARMAUX TT</t>
  </si>
  <si>
    <t>F L E P  LACABAREDE</t>
  </si>
  <si>
    <t>PING ST PAULAIS</t>
  </si>
  <si>
    <t>CASTRES TARN-SUD TT</t>
  </si>
  <si>
    <t>TT LABASTIDE GAILLAC</t>
  </si>
  <si>
    <t>S.C.GRAULHETOIS TENNIS DE TAB</t>
  </si>
  <si>
    <t>LABRUGUIERE FUN PING</t>
  </si>
  <si>
    <t>PPC CAUSSADAIS</t>
  </si>
  <si>
    <t>U.S.MONTAUBAN T.T.</t>
  </si>
  <si>
    <t>L ATOUT STEPHANOIS</t>
  </si>
  <si>
    <t>CASTEL LAVIT TT</t>
  </si>
  <si>
    <t>AVENIR MONTBETONAIS TT</t>
  </si>
  <si>
    <t>T.T.ST PAUL D ESPIS</t>
  </si>
  <si>
    <t>PPC DE MALAUSE</t>
  </si>
  <si>
    <t>AS MONTECH TT</t>
  </si>
  <si>
    <t>BEAUPUY-VERDUN TT</t>
  </si>
  <si>
    <t>US CASTELMAYRAN TENNIS DE TA</t>
  </si>
  <si>
    <t>NEVIAN TT 2001</t>
  </si>
  <si>
    <t>LIMOUX TT</t>
  </si>
  <si>
    <t>TREBES  TT</t>
  </si>
  <si>
    <t>CARCASSONNE MJC PONGISTE</t>
  </si>
  <si>
    <t>MJC GRUISSAN TENNIS DE TABLE</t>
  </si>
  <si>
    <t>NARBONNE Tennis de Table</t>
  </si>
  <si>
    <t>CAVES LEUCATE TENNIS DE TABLE</t>
  </si>
  <si>
    <t>Tennis De Table Village Passion</t>
  </si>
  <si>
    <t>Sigean Tennis de Table</t>
  </si>
  <si>
    <t>Tennis de Table en Pays Viganais</t>
  </si>
  <si>
    <t>VILLENEUVE LES AVIGNON AS</t>
  </si>
  <si>
    <t>NIMES ST CESAIRE AM</t>
  </si>
  <si>
    <t>GARONS TENNIS DE TABLE</t>
  </si>
  <si>
    <t>NIMES ASPC</t>
  </si>
  <si>
    <t>CONGENIES PPC</t>
  </si>
  <si>
    <t>UCHAUD ASTT</t>
  </si>
  <si>
    <t>BAGNOLS MARCOULE SABRAN TT</t>
  </si>
  <si>
    <t>ST CHRISTOL LEZ ALES AS</t>
  </si>
  <si>
    <t>BESSEGES/GAGNIERES CPM</t>
  </si>
  <si>
    <t>LEDIGNAN ALASC</t>
  </si>
  <si>
    <t>MIALET TT</t>
  </si>
  <si>
    <t>BELLEGARDE COB</t>
  </si>
  <si>
    <t>BAD PING LE GRAU DU ROI</t>
  </si>
  <si>
    <t>SALINDRES AS</t>
  </si>
  <si>
    <t>CTT CALVISSON </t>
  </si>
  <si>
    <t>VAUVERT OPP</t>
  </si>
  <si>
    <t>GENERAC T.T.</t>
  </si>
  <si>
    <t>CAMARGUE TT</t>
  </si>
  <si>
    <t>ALES CEVENNES TENNIS DE TABLE</t>
  </si>
  <si>
    <t>MANDUEL ASTT</t>
  </si>
  <si>
    <t>CTT SOMMIERES</t>
  </si>
  <si>
    <t>TENNIS CLUB CRUVIERS-LASCOUR</t>
  </si>
  <si>
    <t>TENNIS DE TABLE ARAMON</t>
  </si>
  <si>
    <t>AMTT MEZE</t>
  </si>
  <si>
    <t>ST FELIX DE LODEZ FR TT</t>
  </si>
  <si>
    <t>PEROLS PPC</t>
  </si>
  <si>
    <t>LE CRES SALAISON  T.T.</t>
  </si>
  <si>
    <t>MONTPELLIER TT</t>
  </si>
  <si>
    <t>PRADES ST GELY TT</t>
  </si>
  <si>
    <t>CHEMINOT MONTPELLIER TT</t>
  </si>
  <si>
    <t>GIGEAN ASM</t>
  </si>
  <si>
    <t>MONTADY  CAPESTANG TT</t>
  </si>
  <si>
    <t>MAUGUIO MJC</t>
  </si>
  <si>
    <t>LE CAYLAR PPC</t>
  </si>
  <si>
    <t>LESPIGNAN PPC</t>
  </si>
  <si>
    <t>LAVERUNE FRTT</t>
  </si>
  <si>
    <t>VENDARGUES T.T.</t>
  </si>
  <si>
    <t>COURNONTERRAL  TT</t>
  </si>
  <si>
    <t>CLERMONT L HERAULT TT</t>
  </si>
  <si>
    <t>CAUX TENNIS DE TABLE</t>
  </si>
  <si>
    <t>LUNEL TENNIS DE TABLE</t>
  </si>
  <si>
    <t>BEZIERS TENNIS DE TABLE</t>
  </si>
  <si>
    <t>ASTT BALARUC</t>
  </si>
  <si>
    <t>ASPTT SETE TENNIS DE TABLE</t>
  </si>
  <si>
    <t>MARSEILLAN TT</t>
  </si>
  <si>
    <t>AGDE TENNIS DE TABLE</t>
  </si>
  <si>
    <t>BALLATAK</t>
  </si>
  <si>
    <t>POMEROLS FRTT 34</t>
  </si>
  <si>
    <t>FOYER RURAL D'ABEILHAN</t>
  </si>
  <si>
    <t>ANIANE TENNIS DE TABLE</t>
  </si>
  <si>
    <t>MARVEJOLS TT</t>
  </si>
  <si>
    <t>GRANDRIEU FR</t>
  </si>
  <si>
    <t>ST CHELY TT</t>
  </si>
  <si>
    <t>AUMONT TT</t>
  </si>
  <si>
    <t>CANOURGUE TENNIS DE TABLE</t>
  </si>
  <si>
    <t>CANOHES TOULOUGES TENNIS DE </t>
  </si>
  <si>
    <t>RIVESALTES CTT</t>
  </si>
  <si>
    <t>THUIR TT</t>
  </si>
  <si>
    <t>COTE VERMEILLE TT</t>
  </si>
  <si>
    <t>PERPIGNAN ROUSSILLON TENNIS </t>
  </si>
  <si>
    <t>PERPIGNAN ST GAUDERIQUE TT </t>
  </si>
  <si>
    <t>US TORREILLES US TT</t>
  </si>
  <si>
    <t>ARGELES/ALBERES ENTENTE</t>
  </si>
  <si>
    <t>TENNIS DE TABLE CLUB LAURENTI</t>
  </si>
  <si>
    <t>ENT VALLESPIR TENNIS DE TABLE</t>
  </si>
  <si>
    <t>MILLAS TENNIS DE TABLE</t>
  </si>
  <si>
    <t>Saint Cyprien Tennis de Table </t>
  </si>
  <si>
    <t>PRADES CONFLENT CANIGO TT</t>
  </si>
  <si>
    <t>LEZIGNAN CORBIERES MJC TT</t>
  </si>
  <si>
    <t>QUISSAC T.T.</t>
  </si>
  <si>
    <t>TOULOUSE O A C TT</t>
  </si>
  <si>
    <t>RAQUETTE SEISSANNAISE</t>
  </si>
  <si>
    <t>TT34 SAUVIAN</t>
  </si>
  <si>
    <t>FOYER RURAL DE VAILHAUQUES </t>
  </si>
  <si>
    <t>TENNIS DE TABLE CLARETAIN</t>
  </si>
  <si>
    <t>ASPTT ALBI tennis de table</t>
  </si>
  <si>
    <t>    </t>
  </si>
  <si>
    <t>PING VALLON</t>
  </si>
  <si>
    <t>NIMES ASPTT TENNIS DE TABLE</t>
  </si>
  <si>
    <t>TOULOUSE AC TENNIS DE TABLE</t>
  </si>
  <si>
    <t>TT BOUSQUET D'ORB FR</t>
  </si>
  <si>
    <t>CASTELNAU LE LEZ TENNIS DE TAB</t>
  </si>
  <si>
    <t>SERIGNAN TENNIS DE TABLE</t>
  </si>
  <si>
    <t>FIGEAC SAINT-CERE T.T</t>
  </si>
  <si>
    <t>EVEIL MENDOIS TENNIS DE TABLE.</t>
  </si>
  <si>
    <t>FOYER RURAL DE LA MALENE</t>
  </si>
  <si>
    <t>PEXIORA TENNIS DE TABLE</t>
  </si>
  <si>
    <t>ESPALION AVEYRON TENNIS de TA</t>
  </si>
  <si>
    <t>ASTT SAINT GILLES</t>
  </si>
  <si>
    <t>SAINT SULPICE TENNIS DE TABLE</t>
  </si>
  <si>
    <t>Tennis de Table de Reignac</t>
  </si>
  <si>
    <t>Ping Salviacois -Tennis de table</t>
  </si>
  <si>
    <t>BEDUER FAYCELLES PING</t>
  </si>
  <si>
    <t>ARGELES TENNIS DE TABLE</t>
  </si>
  <si>
    <t>Tennis de Table PAYS GAILLACOIS</t>
  </si>
  <si>
    <t>CERCLE ATHLETIQUE CASTELSAR</t>
  </si>
  <si>
    <t>TRADITIONNEL</t>
  </si>
  <si>
    <t>PROMOTIONNEL</t>
  </si>
  <si>
    <t>Selectionner votre club =&gt;</t>
  </si>
  <si>
    <t>N° club</t>
  </si>
  <si>
    <t>Nom du club</t>
  </si>
  <si>
    <t>Nom</t>
  </si>
  <si>
    <t>11</t>
  </si>
  <si>
    <t>12</t>
  </si>
  <si>
    <t>30</t>
  </si>
  <si>
    <t>31</t>
  </si>
  <si>
    <t>32</t>
  </si>
  <si>
    <t>34</t>
  </si>
  <si>
    <t>46</t>
  </si>
  <si>
    <t>48</t>
  </si>
  <si>
    <t>65</t>
  </si>
  <si>
    <t>66</t>
  </si>
  <si>
    <t>81</t>
  </si>
  <si>
    <t>82</t>
  </si>
  <si>
    <t>  </t>
  </si>
  <si>
    <t>Ariège</t>
  </si>
  <si>
    <t>Aude</t>
  </si>
  <si>
    <t>Aveyron</t>
  </si>
  <si>
    <t>Gard</t>
  </si>
  <si>
    <t>Gers</t>
  </si>
  <si>
    <t>Hérault</t>
  </si>
  <si>
    <t>Lot</t>
  </si>
  <si>
    <t>Lozère</t>
  </si>
  <si>
    <t>Tarn</t>
  </si>
  <si>
    <t>Tarn et Garonne</t>
  </si>
  <si>
    <t>Haute Garonne</t>
  </si>
  <si>
    <t>Haute Pyrénées</t>
  </si>
  <si>
    <t>Pyrénées orientales</t>
  </si>
  <si>
    <t>Ligue Occitanie</t>
  </si>
  <si>
    <t>Date de mise à jour :</t>
  </si>
  <si>
    <t>MAJ des données :</t>
  </si>
  <si>
    <t>Poussin</t>
  </si>
  <si>
    <t>Benjamin</t>
  </si>
  <si>
    <t>Junior</t>
  </si>
  <si>
    <t>Sénior</t>
  </si>
  <si>
    <t>Vétéran</t>
  </si>
  <si>
    <t>Total jeunes</t>
  </si>
  <si>
    <t>Dont P/B/M</t>
  </si>
  <si>
    <t>Total adultes</t>
  </si>
  <si>
    <t>Total hommes</t>
  </si>
  <si>
    <t>Total femmes</t>
  </si>
  <si>
    <t>Loisirs</t>
  </si>
  <si>
    <t>Compétitions</t>
  </si>
  <si>
    <t>hommes</t>
  </si>
  <si>
    <t>femmes</t>
  </si>
  <si>
    <t>total</t>
  </si>
  <si>
    <t>Votre club est rattaché au comité de :</t>
  </si>
  <si>
    <t>Votre club est rattaché à la ligue :</t>
  </si>
  <si>
    <t>B</t>
  </si>
  <si>
    <t>C</t>
  </si>
  <si>
    <t>J</t>
  </si>
  <si>
    <t>V</t>
  </si>
  <si>
    <t>PPC REQUISTANAIS</t>
  </si>
  <si>
    <t>AS GALLARGUOISE TENNIS DE TABLE</t>
  </si>
  <si>
    <t>PIRATES LAURAGAIS</t>
  </si>
  <si>
    <t>M Loisir</t>
  </si>
  <si>
    <t>D Loisir</t>
  </si>
  <si>
    <t>11090001 PPC FUXEEN</t>
  </si>
  <si>
    <t>11090002 CP ST GIRONNAIS</t>
  </si>
  <si>
    <t>11090009 PPC APPAMEEN</t>
  </si>
  <si>
    <t>11090014 ATT PAYS D OLMES</t>
  </si>
  <si>
    <t>11090019 TENNIS DE TABLE CRITOURIEN</t>
  </si>
  <si>
    <t>11110001 NEVIAN TT 2001</t>
  </si>
  <si>
    <t>11110009 LIMOUX TT</t>
  </si>
  <si>
    <t>11110013 TREBES  TT</t>
  </si>
  <si>
    <t>11110015 LEZIGNAN CORBIERES MJC TT</t>
  </si>
  <si>
    <t>11110023 CARCASSONNE MJC PONGISTE</t>
  </si>
  <si>
    <t>11110024 MJC GRUISSAN TENNIS DE TABLE</t>
  </si>
  <si>
    <t>11110027 NARBONNE Tennis de Table</t>
  </si>
  <si>
    <t>11110028 CAVES LEUCATE TENNIS DE TABLE</t>
  </si>
  <si>
    <t>11110029 Tennis De Table Village Passion</t>
  </si>
  <si>
    <t>11110032 Sigean Tennis de Table</t>
  </si>
  <si>
    <t>11110033 PEXIORA TENNIS DE TABLE</t>
  </si>
  <si>
    <t>11120004 STADE OLYMPIQUE MILLAVOIS</t>
  </si>
  <si>
    <t>11120009 PING CLUB D'OLEMPS</t>
  </si>
  <si>
    <t>11120017 ESPALION AVEYRON TENNIS de TABLE</t>
  </si>
  <si>
    <t>11120019 PPC REQUISTANAIS</t>
  </si>
  <si>
    <t>11120024 T.T.CARCENAC BARAQUEVILLE</t>
  </si>
  <si>
    <t>11120025 CLUB PONGISTE D'ENTRAYGUES</t>
  </si>
  <si>
    <t>11120026 ONET LE CHATEAU T.T.</t>
  </si>
  <si>
    <t>11120043 PING PONG CAPDENACOIS</t>
  </si>
  <si>
    <t>11120044 SEBAZAC TENNIS DE TABLE</t>
  </si>
  <si>
    <t>11120045 PPC LIOUJACOIS</t>
  </si>
  <si>
    <t>11120046 TT DECAZEVILLOIS</t>
  </si>
  <si>
    <t>11120047 PPC VILLEFRANCHOIS</t>
  </si>
  <si>
    <t>11120052 PING VALLON</t>
  </si>
  <si>
    <t>11300003 Tennis de Table en Pays Viganais</t>
  </si>
  <si>
    <t>11300004 VILLENEUVE LES AVIGNON AS</t>
  </si>
  <si>
    <t>11300005 NIMES ST CESAIRE AM</t>
  </si>
  <si>
    <t>11300006 GARONS TENNIS DE TABLE</t>
  </si>
  <si>
    <t>11300007 NIMES ASPC</t>
  </si>
  <si>
    <t>11300008 CONGENIES PPC</t>
  </si>
  <si>
    <t>11300010 UCHAUD ASTT</t>
  </si>
  <si>
    <t>11300012 BAGNOLS MARCOULE SABRAN TT</t>
  </si>
  <si>
    <t>11300014 ST CHRISTOL LEZ ALES AS</t>
  </si>
  <si>
    <t>11300015 BESSEGES/GAGNIERES CPM</t>
  </si>
  <si>
    <t>11300016 NIMES ASPTT TENNIS DE TABLE</t>
  </si>
  <si>
    <t>11300017 LEDIGNAN ALASC</t>
  </si>
  <si>
    <t>11300018 MIALET TT</t>
  </si>
  <si>
    <t>11300019 QUISSAC T.T.</t>
  </si>
  <si>
    <t>11300021 BELLEGARDE COB</t>
  </si>
  <si>
    <t>11300022 BAD PING LE GRAU DU ROI</t>
  </si>
  <si>
    <t>11300023 SALINDRES AS</t>
  </si>
  <si>
    <t>11300025 CTT CALVISSON</t>
  </si>
  <si>
    <t>11300028 VAUVERT OPP</t>
  </si>
  <si>
    <t>11300032 GENERAC T.T.</t>
  </si>
  <si>
    <t>11300039 CAMARGUE TT</t>
  </si>
  <si>
    <t>11300040 ALES CEVENNES TENNIS DE TABLE</t>
  </si>
  <si>
    <t>11300041 MANDUEL ASTT</t>
  </si>
  <si>
    <t>11300047 CTT SOMMIERES</t>
  </si>
  <si>
    <t>11300050 TENNIS CLUB CRUVIERS-LASCOURS</t>
  </si>
  <si>
    <t>11300055 TENNIS DE TABLE ARAMON</t>
  </si>
  <si>
    <t>11300056 ASTT SAINT GILLES</t>
  </si>
  <si>
    <t>11300057 AS GALLARGUOISE TENNIS DE TABLE</t>
  </si>
  <si>
    <t>11310005 SAINT LYS OLYMPIQUE</t>
  </si>
  <si>
    <t>11310006 ASPTT TOULOUSE T.T.</t>
  </si>
  <si>
    <t>11310008 TOULOUSE AC TENNIS DE TABLE</t>
  </si>
  <si>
    <t>11310011 TOAC Tennis de Table</t>
  </si>
  <si>
    <t>11310019 C.L.L.L.COLOMIERS</t>
  </si>
  <si>
    <t>11310029 US RAMONVILLE TT</t>
  </si>
  <si>
    <t>11310033 L AVENIR MURETAIN T T</t>
  </si>
  <si>
    <t>11310047 TT BLAGNACAIS</t>
  </si>
  <si>
    <t>11310060 TT PLAISANCOIS</t>
  </si>
  <si>
    <t>11310064 SAINT ORENS TT</t>
  </si>
  <si>
    <t>11310070 A.S.C. MONTAUDRAN</t>
  </si>
  <si>
    <t>11310075 PINS-JUSTARET VILLATE TT</t>
  </si>
  <si>
    <t>11310076 POINTIS RIVIERE STT</t>
  </si>
  <si>
    <t>11310077 TOULOUSE PATTE D'OIE T.T.</t>
  </si>
  <si>
    <t>11310098 TT FROUZINOIS</t>
  </si>
  <si>
    <t>11310099 COTEAUX BELLEVUE TT</t>
  </si>
  <si>
    <t>11310115 CASTELGINEST TT</t>
  </si>
  <si>
    <t>11310117 TT ST JORY</t>
  </si>
  <si>
    <t>11310121 JS CUGNAUX/VILLENEUVE TT</t>
  </si>
  <si>
    <t>11310123 RIEUMES MAUZAC SLTT</t>
  </si>
  <si>
    <t>11310124 TT REVEL-LAURAGAIS</t>
  </si>
  <si>
    <t>11310126 TT FRONTON</t>
  </si>
  <si>
    <t>11310129 QUINT FONSEGRIVES TENNIS DE TABL</t>
  </si>
  <si>
    <t>11310130 TT DE LA HYSE</t>
  </si>
  <si>
    <t>11310131 TENNIS DE TABLE PIBRACAIS</t>
  </si>
  <si>
    <t>11310132 SAINT SULPICE TENNIS DE TABLE</t>
  </si>
  <si>
    <t>11310133 PIRATES LAURAGAIS</t>
  </si>
  <si>
    <t>11320005 CP AUSCITAIN</t>
  </si>
  <si>
    <t>11320027 US PLAISANTINE TT</t>
  </si>
  <si>
    <t>11320031 EAUZE TENNIS DE TABLE</t>
  </si>
  <si>
    <t>11320032 PREIGNAN AUBIET CASTELNAU TT</t>
  </si>
  <si>
    <t>11320033 CP LECTOUROIS</t>
  </si>
  <si>
    <t>11320039 CP FLEURANTIN</t>
  </si>
  <si>
    <t>11320040 CP DU BAS ARMAGNAC</t>
  </si>
  <si>
    <t>11320041 A.S.T.T. L'ISLOIS</t>
  </si>
  <si>
    <t>11320042 CERCLE PONGISTE VICOIS</t>
  </si>
  <si>
    <t>11320045 RAQUETTE SEISSANNAISE</t>
  </si>
  <si>
    <t>11340001 AMTT MEZE</t>
  </si>
  <si>
    <t>11340003 ST FELIX DE LODEZ FR TT</t>
  </si>
  <si>
    <t>11340007 PEROLS PPC</t>
  </si>
  <si>
    <t>11340008 LE CRES SALAISON  T.T.</t>
  </si>
  <si>
    <t>11340010 MONTPELLIER TT</t>
  </si>
  <si>
    <t>11340012 PRADES ST GELY TT</t>
  </si>
  <si>
    <t>11340013 CHEMINOT MONTPELLIER TT</t>
  </si>
  <si>
    <t>11340014 GIGEAN ASM</t>
  </si>
  <si>
    <t>11340017 MONTADY  CAPESTANG TT</t>
  </si>
  <si>
    <t>11340022 MAUGUIO MJC</t>
  </si>
  <si>
    <t>11340033 LE CAYLAR PPC</t>
  </si>
  <si>
    <t>11340035 LESPIGNAN PPC</t>
  </si>
  <si>
    <t>11340040 LAVERUNE FRTT</t>
  </si>
  <si>
    <t>11340042 VENDARGUES T.T.</t>
  </si>
  <si>
    <t>11340047 COURNONTERRAL  TT</t>
  </si>
  <si>
    <t>11340049 CLERMONT L HERAULT TT</t>
  </si>
  <si>
    <t>11340053 CAUX TENNIS DE TABLE</t>
  </si>
  <si>
    <t>11340059 LUNEL TENNIS DE TABLE</t>
  </si>
  <si>
    <t>11340060 BEZIERS TENNIS DE TABLE</t>
  </si>
  <si>
    <t>11340065 ASPTT SETE TENNIS DE TABLE</t>
  </si>
  <si>
    <t>11340066 MARSEILLAN TT</t>
  </si>
  <si>
    <t>11340067 AGDE TENNIS DE TABLE</t>
  </si>
  <si>
    <t>11340069 BALLATAK</t>
  </si>
  <si>
    <t>11340071 TT34 SAUVIAN</t>
  </si>
  <si>
    <t>11340072 POMEROLS FRTT 34</t>
  </si>
  <si>
    <t>11340073 FOYER RURAL D'ABEILHAN</t>
  </si>
  <si>
    <t>11340075 ANIANE TENNIS DE TABLE</t>
  </si>
  <si>
    <t>11340076 FOYER RURAL DE VAILHAUQUES</t>
  </si>
  <si>
    <t>11340077 TENNIS DE TABLE CLARETAIN</t>
  </si>
  <si>
    <t>11340078 TT BOUSQUET D'ORB FR</t>
  </si>
  <si>
    <t>11340079 CASTELNAU LE LEZ TENNIS DE TABLE</t>
  </si>
  <si>
    <t>11340080 SERIGNAN TENNIS DE TABLE</t>
  </si>
  <si>
    <t>11460010 CAHORS TENNIS DE TABLE</t>
  </si>
  <si>
    <t>11460012 TT PRAYSSACOIS</t>
  </si>
  <si>
    <t>11460017 TT BRETENOUX-BIARS</t>
  </si>
  <si>
    <t>11460021 Tennis de Table de Reignac</t>
  </si>
  <si>
    <t>11460022 SOUILLAC ATHLE 46 TT</t>
  </si>
  <si>
    <t>11460023 MJC GOURDON TT</t>
  </si>
  <si>
    <t>11460024 TT CRESSENSACOIS</t>
  </si>
  <si>
    <t>11460027 FIGEAC SAINT-CERE T.T</t>
  </si>
  <si>
    <t>11460028 Ping Salviacois -Tennis de table</t>
  </si>
  <si>
    <t>11460029 BEDUER FAYCELLES PING</t>
  </si>
  <si>
    <t>11480006 MARVEJOLS TT</t>
  </si>
  <si>
    <t>11480020 ST CHELY Tennis de Table</t>
  </si>
  <si>
    <t>11480027 EVEIL MENDOIS TENNIS DE TABLE.</t>
  </si>
  <si>
    <t>11480028 CANOURGUE TENNIS DE TABLE</t>
  </si>
  <si>
    <t>11480037 FOYER RURAL DE LA MALENE</t>
  </si>
  <si>
    <t>11650004 E S POUZACAISE</t>
  </si>
  <si>
    <t>11650014 CLUB TENNIS TABLE LOURDAIS</t>
  </si>
  <si>
    <t>11650016 E.S. DES BARONNIES</t>
  </si>
  <si>
    <t>11650017 TT CAMALES</t>
  </si>
  <si>
    <t>11650018 A.S.C.AUREILHAN</t>
  </si>
  <si>
    <t>11650026 AMICALE PONGISTE D ANDREST</t>
  </si>
  <si>
    <t>11650034 TARBES ODOS PYRENEES TT</t>
  </si>
  <si>
    <t>11660001 CANOHES TOULOUGES TENNIS DE TABL</t>
  </si>
  <si>
    <t>11660003 RIVESALTES CTT</t>
  </si>
  <si>
    <t>11660007 THUIR TT</t>
  </si>
  <si>
    <t>11660008 COTE VERMEILLE TT</t>
  </si>
  <si>
    <t>11660009 PERPIGNAN ROUSSILLON TENNIS DE T</t>
  </si>
  <si>
    <t>11660011 PERPIGNAN ST GAUDERIQUE TT</t>
  </si>
  <si>
    <t>11660019 US TORREILLES US TT</t>
  </si>
  <si>
    <t>11660020 ARGELES TENNIS DE TABLE</t>
  </si>
  <si>
    <t>11660021 TENNIS DE TABLE CLUB LAURENTIN</t>
  </si>
  <si>
    <t>11660031 ENT VALLESPIR TENNIS DE TABLE</t>
  </si>
  <si>
    <t>11660032 MILLAS TENNIS DE TABLE</t>
  </si>
  <si>
    <t>11660041 PRADES CONFLENT CANIGÓ TT</t>
  </si>
  <si>
    <t>11810001 ASPTT ALBI tennis de table</t>
  </si>
  <si>
    <t>11810003 U.P.MAZAMETAINE</t>
  </si>
  <si>
    <t>11810008 U.S. CARMAUX TT</t>
  </si>
  <si>
    <t>11810013 F L E P  LACABAREDE</t>
  </si>
  <si>
    <t>11810015 PING ST PAULAIS</t>
  </si>
  <si>
    <t>11810024 CASTRES TARN-SUD TT</t>
  </si>
  <si>
    <t>11810028 Tennis de Table PAYS GAILLACOIS</t>
  </si>
  <si>
    <t>11810030 S.C. GRAULHETOIS TENNIS DE TABLE</t>
  </si>
  <si>
    <t>11810033 LABRUGUIERE FUN PING</t>
  </si>
  <si>
    <t>11820007 PPC CAUSSADAIS</t>
  </si>
  <si>
    <t>11820008 U.S.MONTAUBAN T.T.</t>
  </si>
  <si>
    <t>11820011 L ATOUT STEPHANOIS</t>
  </si>
  <si>
    <t>11820018 CERCLE ATHLETIQUE CASTELSARRASIN</t>
  </si>
  <si>
    <t>11820026 AVENIR MONTBETONAIS TT</t>
  </si>
  <si>
    <t>11820027 T.T.ST PAUL D ESPIS</t>
  </si>
  <si>
    <t>11820031 PPC DE MALAUSE</t>
  </si>
  <si>
    <t>11820032 AS MONTECH TT</t>
  </si>
  <si>
    <t>11820034 BEAUPUY-VERDUN TT</t>
  </si>
  <si>
    <t>11820035 US CASTELMAYRAN TENNIS DE TABLE</t>
  </si>
  <si>
    <t>VIC EAUZE GASCOGNE ARMAGNAC</t>
  </si>
  <si>
    <t>TENNIS DE TABLE GRAULHET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</si>
</sst>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4" fillId="0" borderId="0" xfId="2"/>
    <xf numFmtId="0" fontId="6" fillId="2" borderId="1" xfId="2" applyFont="1" applyFill="1" applyBorder="1" applyAlignment="1">
      <alignment horizontal="right"/>
    </xf>
    <xf numFmtId="0" fontId="6" fillId="0" borderId="1" xfId="2" applyFont="1" applyBorder="1" applyAlignment="1">
      <alignment horizontal="right"/>
    </xf>
    <xf numFmtId="0" fontId="7" fillId="0" borderId="1" xfId="2" applyFont="1" applyBorder="1"/>
    <xf numFmtId="0" fontId="7" fillId="0" borderId="1" xfId="2" applyFont="1" applyBorder="1" applyAlignment="1">
      <alignment horizontal="right"/>
    </xf>
    <xf numFmtId="0" fontId="6" fillId="0" borderId="0" xfId="2" applyFont="1"/>
    <xf numFmtId="0" fontId="3" fillId="0" borderId="1" xfId="2" applyFont="1" applyBorder="1"/>
    <xf numFmtId="0" fontId="3" fillId="0" borderId="0" xfId="2" applyFont="1"/>
    <xf numFmtId="0" fontId="0" fillId="3" borderId="0" xfId="0" applyFill="1"/>
    <xf numFmtId="14" fontId="3" fillId="0" borderId="0" xfId="2" applyNumberFormat="1" applyFo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9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2" borderId="1" xfId="2" applyFont="1" applyFill="1" applyBorder="1"/>
    <xf numFmtId="0" fontId="8" fillId="0" borderId="4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4" fontId="11" fillId="0" borderId="1" xfId="0" applyNumberFormat="1" applyFont="1" applyBorder="1" applyAlignment="1">
      <alignment horizontal="left" vertical="center" indent="1"/>
    </xf>
    <xf numFmtId="9" fontId="11" fillId="0" borderId="1" xfId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2" fillId="0" borderId="0" xfId="2" applyFont="1"/>
    <xf numFmtId="0" fontId="1" fillId="0" borderId="0" xfId="2" applyFont="1"/>
    <xf numFmtId="2" fontId="4" fillId="0" borderId="0" xfId="2" applyNumberFormat="1"/>
    <xf numFmtId="1" fontId="4" fillId="0" borderId="0" xfId="2" applyNumberFormat="1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10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4" fillId="0" borderId="1" xfId="2" applyBorder="1"/>
    <xf numFmtId="0" fontId="6" fillId="0" borderId="1" xfId="2" applyFont="1" applyBorder="1"/>
    <xf numFmtId="0" fontId="6" fillId="2" borderId="1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right"/>
    </xf>
  </cellXfs>
  <cellStyles count="3">
    <cellStyle name="Normal" xfId="0" builtinId="0"/>
    <cellStyle name="Normal 2" xfId="2" xr:uid="{EB8D8D2B-2CA5-4E6D-8F10-E98102FBCB83}"/>
    <cellStyle name="Pourcentage" xfId="1" builtinId="5"/>
  </cellStyles>
  <dxfs count="0"/>
  <tableStyles count="0" defaultTableStyle="TableStyleMedium2" defaultPivotStyle="PivotStyleLight16"/>
  <colors>
    <mruColors>
      <color rgb="FFFFFF99"/>
      <color rgb="FFFFFF66"/>
      <color rgb="FFED5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'Analyse '!$C$4</c:f>
              <c:strCache>
                <c:ptCount val="1"/>
                <c:pt idx="0">
                  <c:v>Poussin</c:v>
                </c:pt>
              </c:strCache>
            </c:strRef>
          </c:tx>
          <c:spPr>
            <a:solidFill>
              <a:schemeClr val="accent6"/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14/03/2024</c:v>
                </c:pt>
                <c:pt idx="1">
                  <c:v>Données au 30/06/2023</c:v>
                </c:pt>
                <c:pt idx="2">
                  <c:v>Données au 30/06/2022</c:v>
                </c:pt>
                <c:pt idx="3">
                  <c:v>Données au 30/06/2021</c:v>
                </c:pt>
              </c:strCache>
            </c:strRef>
          </c:cat>
          <c:val>
            <c:numRef>
              <c:f>('Analyse '!$C$5,'Analyse '!$C$8:$C$10)</c:f>
              <c:numCache>
                <c:formatCode>General</c:formatCode>
                <c:ptCount val="4"/>
                <c:pt idx="0">
                  <c:v>15</c:v>
                </c:pt>
                <c:pt idx="1">
                  <c:v>17</c:v>
                </c:pt>
                <c:pt idx="2">
                  <c:v>10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6-4464-87DA-F2C3037EAEF9}"/>
            </c:ext>
          </c:extLst>
        </c:ser>
        <c:ser>
          <c:idx val="3"/>
          <c:order val="1"/>
          <c:tx>
            <c:strRef>
              <c:f>'Analyse '!$D$4</c:f>
              <c:strCache>
                <c:ptCount val="1"/>
                <c:pt idx="0">
                  <c:v>Benjamin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14/03/2024</c:v>
                </c:pt>
                <c:pt idx="1">
                  <c:v>Données au 30/06/2023</c:v>
                </c:pt>
                <c:pt idx="2">
                  <c:v>Données au 30/06/2022</c:v>
                </c:pt>
                <c:pt idx="3">
                  <c:v>Données au 30/06/2021</c:v>
                </c:pt>
              </c:strCache>
            </c:strRef>
          </c:cat>
          <c:val>
            <c:numRef>
              <c:f>('Analyse '!$D$5,'Analyse '!$D$8:$D$10)</c:f>
              <c:numCache>
                <c:formatCode>General</c:formatCode>
                <c:ptCount val="4"/>
                <c:pt idx="0">
                  <c:v>28</c:v>
                </c:pt>
                <c:pt idx="1">
                  <c:v>22</c:v>
                </c:pt>
                <c:pt idx="2">
                  <c:v>21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C6-4464-87DA-F2C3037EAEF9}"/>
            </c:ext>
          </c:extLst>
        </c:ser>
        <c:ser>
          <c:idx val="4"/>
          <c:order val="2"/>
          <c:tx>
            <c:strRef>
              <c:f>'Analyse '!$E$4</c:f>
              <c:strCache>
                <c:ptCount val="1"/>
                <c:pt idx="0">
                  <c:v>Minimes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14/03/2024</c:v>
                </c:pt>
                <c:pt idx="1">
                  <c:v>Données au 30/06/2023</c:v>
                </c:pt>
                <c:pt idx="2">
                  <c:v>Données au 30/06/2022</c:v>
                </c:pt>
                <c:pt idx="3">
                  <c:v>Données au 30/06/2021</c:v>
                </c:pt>
              </c:strCache>
            </c:strRef>
          </c:cat>
          <c:val>
            <c:numRef>
              <c:f>('Analyse '!$E$5,'Analyse '!$E$8:$E$10)</c:f>
              <c:numCache>
                <c:formatCode>General</c:formatCode>
                <c:ptCount val="4"/>
                <c:pt idx="0">
                  <c:v>15</c:v>
                </c:pt>
                <c:pt idx="1">
                  <c:v>19</c:v>
                </c:pt>
                <c:pt idx="2">
                  <c:v>22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C6-4464-87DA-F2C3037EAEF9}"/>
            </c:ext>
          </c:extLst>
        </c:ser>
        <c:ser>
          <c:idx val="5"/>
          <c:order val="3"/>
          <c:tx>
            <c:strRef>
              <c:f>'Analyse '!$F$4</c:f>
              <c:strCache>
                <c:ptCount val="1"/>
                <c:pt idx="0">
                  <c:v>Cadets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14/03/2024</c:v>
                </c:pt>
                <c:pt idx="1">
                  <c:v>Données au 30/06/2023</c:v>
                </c:pt>
                <c:pt idx="2">
                  <c:v>Données au 30/06/2022</c:v>
                </c:pt>
                <c:pt idx="3">
                  <c:v>Données au 30/06/2021</c:v>
                </c:pt>
              </c:strCache>
            </c:strRef>
          </c:cat>
          <c:val>
            <c:numRef>
              <c:f>('Analyse '!$F$5,'Analyse '!$F$8:$F$10)</c:f>
              <c:numCache>
                <c:formatCode>General</c:formatCode>
                <c:ptCount val="4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C6-4464-87DA-F2C3037EAEF9}"/>
            </c:ext>
          </c:extLst>
        </c:ser>
        <c:ser>
          <c:idx val="1"/>
          <c:order val="4"/>
          <c:tx>
            <c:strRef>
              <c:f>'Analyse '!$G$4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FFC000"/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14/03/2024</c:v>
                </c:pt>
                <c:pt idx="1">
                  <c:v>Données au 30/06/2023</c:v>
                </c:pt>
                <c:pt idx="2">
                  <c:v>Données au 30/06/2022</c:v>
                </c:pt>
                <c:pt idx="3">
                  <c:v>Données au 30/06/2021</c:v>
                </c:pt>
              </c:strCache>
            </c:strRef>
          </c:cat>
          <c:val>
            <c:numRef>
              <c:f>('Analyse '!$G$5,'Analyse '!$G$8:$G$10)</c:f>
              <c:numCache>
                <c:formatCode>General</c:formatCode>
                <c:ptCount val="4"/>
                <c:pt idx="0">
                  <c:v>17</c:v>
                </c:pt>
                <c:pt idx="1">
                  <c:v>11</c:v>
                </c:pt>
                <c:pt idx="2">
                  <c:v>14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45-4230-9F57-642EA6E6537E}"/>
            </c:ext>
          </c:extLst>
        </c:ser>
        <c:ser>
          <c:idx val="2"/>
          <c:order val="5"/>
          <c:tx>
            <c:strRef>
              <c:f>'Analyse '!$H$4</c:f>
              <c:strCache>
                <c:ptCount val="1"/>
                <c:pt idx="0">
                  <c:v>Sénior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14/03/2024</c:v>
                </c:pt>
                <c:pt idx="1">
                  <c:v>Données au 30/06/2023</c:v>
                </c:pt>
                <c:pt idx="2">
                  <c:v>Données au 30/06/2022</c:v>
                </c:pt>
                <c:pt idx="3">
                  <c:v>Données au 30/06/2021</c:v>
                </c:pt>
              </c:strCache>
            </c:strRef>
          </c:cat>
          <c:val>
            <c:numRef>
              <c:f>('Analyse '!$H$5,'Analyse '!$H$8:$H$10)</c:f>
              <c:numCache>
                <c:formatCode>General</c:formatCode>
                <c:ptCount val="4"/>
                <c:pt idx="0">
                  <c:v>31</c:v>
                </c:pt>
                <c:pt idx="1">
                  <c:v>42</c:v>
                </c:pt>
                <c:pt idx="2">
                  <c:v>50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45-4230-9F57-642EA6E6537E}"/>
            </c:ext>
          </c:extLst>
        </c:ser>
        <c:ser>
          <c:idx val="6"/>
          <c:order val="6"/>
          <c:tx>
            <c:strRef>
              <c:f>'Analyse '!$I$4</c:f>
              <c:strCache>
                <c:ptCount val="1"/>
                <c:pt idx="0">
                  <c:v>Vétéran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14/03/2024</c:v>
                </c:pt>
                <c:pt idx="1">
                  <c:v>Données au 30/06/2023</c:v>
                </c:pt>
                <c:pt idx="2">
                  <c:v>Données au 30/06/2022</c:v>
                </c:pt>
                <c:pt idx="3">
                  <c:v>Données au 30/06/2021</c:v>
                </c:pt>
              </c:strCache>
            </c:strRef>
          </c:cat>
          <c:val>
            <c:numRef>
              <c:f>('Analyse '!$I$5,'Analyse '!$I$8:$I$10)</c:f>
              <c:numCache>
                <c:formatCode>General</c:formatCode>
                <c:ptCount val="4"/>
                <c:pt idx="0">
                  <c:v>64</c:v>
                </c:pt>
                <c:pt idx="1">
                  <c:v>49</c:v>
                </c:pt>
                <c:pt idx="2">
                  <c:v>49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45-4230-9F57-642EA6E65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005856"/>
        <c:axId val="484001264"/>
      </c:areaChart>
      <c:catAx>
        <c:axId val="48400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4001264"/>
        <c:crosses val="autoZero"/>
        <c:auto val="1"/>
        <c:lblAlgn val="ctr"/>
        <c:lblOffset val="100"/>
        <c:noMultiLvlLbl val="0"/>
      </c:catAx>
      <c:valAx>
        <c:axId val="48400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4005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'!$C$28</c:f>
              <c:strCache>
                <c:ptCount val="1"/>
                <c:pt idx="0">
                  <c:v>Total hommes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'Analyse '!$B$29:$B$34</c:f>
              <c:strCache>
                <c:ptCount val="6"/>
                <c:pt idx="0">
                  <c:v>Données au 14/03/2024</c:v>
                </c:pt>
                <c:pt idx="1">
                  <c:v>Moyenne cd au14/03/2024</c:v>
                </c:pt>
                <c:pt idx="2">
                  <c:v>Moyenne ligue au 14/03/2024</c:v>
                </c:pt>
                <c:pt idx="3">
                  <c:v>Données au 30/06/2023</c:v>
                </c:pt>
                <c:pt idx="4">
                  <c:v>Données au 30/06/2022</c:v>
                </c:pt>
                <c:pt idx="5">
                  <c:v>Données au 30/06/2021</c:v>
                </c:pt>
              </c:strCache>
            </c:strRef>
          </c:cat>
          <c:val>
            <c:numRef>
              <c:f>'Analyse '!$C$29:$C$34</c:f>
              <c:numCache>
                <c:formatCode>0</c:formatCode>
                <c:ptCount val="6"/>
                <c:pt idx="0" formatCode="General">
                  <c:v>166</c:v>
                </c:pt>
                <c:pt idx="1">
                  <c:v>75.111111111111114</c:v>
                </c:pt>
                <c:pt idx="2">
                  <c:v>49.707602339181285</c:v>
                </c:pt>
                <c:pt idx="3" formatCode="General">
                  <c:v>157</c:v>
                </c:pt>
                <c:pt idx="4" formatCode="General">
                  <c:v>163</c:v>
                </c:pt>
                <c:pt idx="5" formatCode="General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8-4D6D-9685-34BDCC441C57}"/>
            </c:ext>
          </c:extLst>
        </c:ser>
        <c:ser>
          <c:idx val="2"/>
          <c:order val="1"/>
          <c:tx>
            <c:strRef>
              <c:f>'Analyse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'Analyse '!$B$29:$B$34</c:f>
              <c:strCache>
                <c:ptCount val="6"/>
                <c:pt idx="0">
                  <c:v>Données au 14/03/2024</c:v>
                </c:pt>
                <c:pt idx="1">
                  <c:v>Moyenne cd au14/03/2024</c:v>
                </c:pt>
                <c:pt idx="2">
                  <c:v>Moyenne ligue au 14/03/2024</c:v>
                </c:pt>
                <c:pt idx="3">
                  <c:v>Données au 30/06/2023</c:v>
                </c:pt>
                <c:pt idx="4">
                  <c:v>Données au 30/06/2022</c:v>
                </c:pt>
                <c:pt idx="5">
                  <c:v>Données au 30/06/2021</c:v>
                </c:pt>
              </c:strCache>
            </c:strRef>
          </c:cat>
          <c:val>
            <c:numRef>
              <c:f>'Analyse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38-4D6D-9685-34BDCC441C57}"/>
            </c:ext>
          </c:extLst>
        </c:ser>
        <c:ser>
          <c:idx val="3"/>
          <c:order val="2"/>
          <c:tx>
            <c:strRef>
              <c:f>'Analyse '!$E$28</c:f>
              <c:strCache>
                <c:ptCount val="1"/>
                <c:pt idx="0">
                  <c:v>Total femmes</c:v>
                </c:pt>
              </c:strCache>
            </c:strRef>
          </c:tx>
          <c:spPr>
            <a:solidFill>
              <a:srgbClr val="ED59D8"/>
            </a:solidFill>
            <a:ln>
              <a:noFill/>
            </a:ln>
            <a:effectLst/>
          </c:spPr>
          <c:invertIfNegative val="0"/>
          <c:cat>
            <c:strRef>
              <c:f>'Analyse '!$B$29:$B$34</c:f>
              <c:strCache>
                <c:ptCount val="6"/>
                <c:pt idx="0">
                  <c:v>Données au 14/03/2024</c:v>
                </c:pt>
                <c:pt idx="1">
                  <c:v>Moyenne cd au14/03/2024</c:v>
                </c:pt>
                <c:pt idx="2">
                  <c:v>Moyenne ligue au 14/03/2024</c:v>
                </c:pt>
                <c:pt idx="3">
                  <c:v>Données au 30/06/2023</c:v>
                </c:pt>
                <c:pt idx="4">
                  <c:v>Données au 30/06/2022</c:v>
                </c:pt>
                <c:pt idx="5">
                  <c:v>Données au 30/06/2021</c:v>
                </c:pt>
              </c:strCache>
            </c:strRef>
          </c:cat>
          <c:val>
            <c:numRef>
              <c:f>'Analyse '!$E$29:$E$34</c:f>
              <c:numCache>
                <c:formatCode>0</c:formatCode>
                <c:ptCount val="6"/>
                <c:pt idx="0" formatCode="General">
                  <c:v>23</c:v>
                </c:pt>
                <c:pt idx="1">
                  <c:v>10.192307692307692</c:v>
                </c:pt>
                <c:pt idx="2">
                  <c:v>8.6962025316455698</c:v>
                </c:pt>
                <c:pt idx="3" formatCode="General">
                  <c:v>21</c:v>
                </c:pt>
                <c:pt idx="4" formatCode="General">
                  <c:v>20</c:v>
                </c:pt>
                <c:pt idx="5" formatCode="General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38-4D6D-9685-34BDCC441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11928"/>
        <c:axId val="588515864"/>
      </c:barChart>
      <c:catAx>
        <c:axId val="58851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515864"/>
        <c:crosses val="autoZero"/>
        <c:auto val="1"/>
        <c:lblAlgn val="ctr"/>
        <c:lblOffset val="100"/>
        <c:noMultiLvlLbl val="0"/>
      </c:catAx>
      <c:valAx>
        <c:axId val="58851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51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'!$C$74</c:f>
              <c:strCache>
                <c:ptCount val="1"/>
                <c:pt idx="0">
                  <c:v>Total jeunes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'Analyse '!$B$75:$B$80</c:f>
              <c:strCache>
                <c:ptCount val="6"/>
                <c:pt idx="0">
                  <c:v>Données au 14/03/2024</c:v>
                </c:pt>
                <c:pt idx="1">
                  <c:v>Moyenne cd au14/03/2024</c:v>
                </c:pt>
                <c:pt idx="2">
                  <c:v>Moyenne ligue au 14/03/2024</c:v>
                </c:pt>
                <c:pt idx="3">
                  <c:v>Données au 30/06/2023</c:v>
                </c:pt>
                <c:pt idx="4">
                  <c:v>Données au 30/06/2022</c:v>
                </c:pt>
                <c:pt idx="5">
                  <c:v>Données au 30/06/2021</c:v>
                </c:pt>
              </c:strCache>
            </c:strRef>
          </c:cat>
          <c:val>
            <c:numRef>
              <c:f>'Analyse '!$C$75:$C$80</c:f>
              <c:numCache>
                <c:formatCode>0</c:formatCode>
                <c:ptCount val="6"/>
                <c:pt idx="0" formatCode="General">
                  <c:v>94</c:v>
                </c:pt>
                <c:pt idx="1">
                  <c:v>43.159799331103677</c:v>
                </c:pt>
                <c:pt idx="2">
                  <c:v>31.283753536483964</c:v>
                </c:pt>
                <c:pt idx="3" formatCode="General">
                  <c:v>87</c:v>
                </c:pt>
                <c:pt idx="4" formatCode="General">
                  <c:v>84</c:v>
                </c:pt>
                <c:pt idx="5" formatCode="General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8-4220-8B89-76CF1D1F075E}"/>
            </c:ext>
          </c:extLst>
        </c:ser>
        <c:ser>
          <c:idx val="2"/>
          <c:order val="1"/>
          <c:tx>
            <c:strRef>
              <c:f>'Analyse '!$E$74</c:f>
              <c:strCache>
                <c:ptCount val="1"/>
                <c:pt idx="0">
                  <c:v>Dont P/B/M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'Analyse '!$B$75:$B$80</c:f>
              <c:strCache>
                <c:ptCount val="6"/>
                <c:pt idx="0">
                  <c:v>Données au 14/03/2024</c:v>
                </c:pt>
                <c:pt idx="1">
                  <c:v>Moyenne cd au14/03/2024</c:v>
                </c:pt>
                <c:pt idx="2">
                  <c:v>Moyenne ligue au 14/03/2024</c:v>
                </c:pt>
                <c:pt idx="3">
                  <c:v>Données au 30/06/2023</c:v>
                </c:pt>
                <c:pt idx="4">
                  <c:v>Données au 30/06/2022</c:v>
                </c:pt>
                <c:pt idx="5">
                  <c:v>Données au 30/06/2021</c:v>
                </c:pt>
              </c:strCache>
            </c:strRef>
          </c:cat>
          <c:val>
            <c:numRef>
              <c:f>'Analyse '!$E$75:$E$80</c:f>
              <c:numCache>
                <c:formatCode>0</c:formatCode>
                <c:ptCount val="6"/>
                <c:pt idx="0" formatCode="General">
                  <c:v>15</c:v>
                </c:pt>
                <c:pt idx="1">
                  <c:v>29.738260869565217</c:v>
                </c:pt>
                <c:pt idx="2">
                  <c:v>21.727113592252525</c:v>
                </c:pt>
                <c:pt idx="3" formatCode="General">
                  <c:v>19</c:v>
                </c:pt>
                <c:pt idx="4" formatCode="General">
                  <c:v>22</c:v>
                </c:pt>
                <c:pt idx="5" formatCode="General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8-4220-8B89-76CF1D1F075E}"/>
            </c:ext>
          </c:extLst>
        </c:ser>
        <c:ser>
          <c:idx val="3"/>
          <c:order val="2"/>
          <c:tx>
            <c:strRef>
              <c:f>'Analyse '!$F$74</c:f>
              <c:strCache>
                <c:ptCount val="1"/>
                <c:pt idx="0">
                  <c:v>Total adultes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'Analyse '!$B$75:$B$80</c:f>
              <c:strCache>
                <c:ptCount val="6"/>
                <c:pt idx="0">
                  <c:v>Données au 14/03/2024</c:v>
                </c:pt>
                <c:pt idx="1">
                  <c:v>Moyenne cd au14/03/2024</c:v>
                </c:pt>
                <c:pt idx="2">
                  <c:v>Moyenne ligue au 14/03/2024</c:v>
                </c:pt>
                <c:pt idx="3">
                  <c:v>Données au 30/06/2023</c:v>
                </c:pt>
                <c:pt idx="4">
                  <c:v>Données au 30/06/2022</c:v>
                </c:pt>
                <c:pt idx="5">
                  <c:v>Données au 30/06/2021</c:v>
                </c:pt>
              </c:strCache>
            </c:strRef>
          </c:cat>
          <c:val>
            <c:numRef>
              <c:f>'Analyse '!$F$75:$F$80</c:f>
              <c:numCache>
                <c:formatCode>0</c:formatCode>
                <c:ptCount val="6"/>
                <c:pt idx="0" formatCode="General">
                  <c:v>95</c:v>
                </c:pt>
                <c:pt idx="1">
                  <c:v>47.267806267806264</c:v>
                </c:pt>
                <c:pt idx="2">
                  <c:v>34.110054252096106</c:v>
                </c:pt>
                <c:pt idx="3" formatCode="General">
                  <c:v>91</c:v>
                </c:pt>
                <c:pt idx="4" formatCode="General">
                  <c:v>99</c:v>
                </c:pt>
                <c:pt idx="5" formatCode="General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48-4220-8B89-76CF1D1F0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11928"/>
        <c:axId val="588515864"/>
      </c:barChart>
      <c:catAx>
        <c:axId val="58851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515864"/>
        <c:crosses val="autoZero"/>
        <c:auto val="1"/>
        <c:lblAlgn val="ctr"/>
        <c:lblOffset val="100"/>
        <c:noMultiLvlLbl val="0"/>
      </c:catAx>
      <c:valAx>
        <c:axId val="58851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51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Repartition des licences hommes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Loisir</c:v>
          </c:tx>
          <c:spPr>
            <a:solidFill>
              <a:srgbClr val="0070C0">
                <a:alpha val="50196"/>
              </a:srgbClr>
            </a:solidFill>
            <a:ln w="25400"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'Analyse '!$B$54:$B$59</c15:sqref>
                  </c15:fullRef>
                </c:ext>
              </c:extLst>
              <c:f>('Analyse '!$B$54,'Analyse '!$B$57:$B$59)</c:f>
              <c:strCache>
                <c:ptCount val="4"/>
                <c:pt idx="0">
                  <c:v>Données au 14/03/2024</c:v>
                </c:pt>
                <c:pt idx="1">
                  <c:v>Données au 30/06/2023</c:v>
                </c:pt>
                <c:pt idx="2">
                  <c:v>Données au 30/06/2022</c:v>
                </c:pt>
                <c:pt idx="3">
                  <c:v>Données au 30/06/2021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'!$C$54:$C$59</c15:sqref>
                  </c15:fullRef>
                </c:ext>
              </c:extLst>
              <c:f>('Analyse '!$C$54,'Analyse '!$C$57:$C$59)</c:f>
              <c:numCache>
                <c:formatCode>0</c:formatCode>
                <c:ptCount val="4"/>
                <c:pt idx="0" formatCode="General">
                  <c:v>84</c:v>
                </c:pt>
                <c:pt idx="1" formatCode="General">
                  <c:v>71</c:v>
                </c:pt>
                <c:pt idx="2" formatCode="General">
                  <c:v>76</c:v>
                </c:pt>
                <c:pt idx="3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1-4DA5-9C8D-40608AD1B02D}"/>
            </c:ext>
          </c:extLst>
        </c:ser>
        <c:ser>
          <c:idx val="1"/>
          <c:order val="1"/>
          <c:tx>
            <c:v>Compet</c:v>
          </c:tx>
          <c:spPr>
            <a:solidFill>
              <a:srgbClr val="0070C0"/>
            </a:solidFill>
            <a:ln w="25400"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'Analyse '!$B$54:$B$59</c15:sqref>
                  </c15:fullRef>
                </c:ext>
              </c:extLst>
              <c:f>('Analyse '!$B$54,'Analyse '!$B$57:$B$59)</c:f>
              <c:strCache>
                <c:ptCount val="4"/>
                <c:pt idx="0">
                  <c:v>Données au 14/03/2024</c:v>
                </c:pt>
                <c:pt idx="1">
                  <c:v>Données au 30/06/2023</c:v>
                </c:pt>
                <c:pt idx="2">
                  <c:v>Données au 30/06/2022</c:v>
                </c:pt>
                <c:pt idx="3">
                  <c:v>Données au 30/06/2021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'!$G$54:$G$59</c15:sqref>
                  </c15:fullRef>
                </c:ext>
              </c:extLst>
              <c:f>('Analyse '!$G$54,'Analyse '!$G$57:$G$59)</c:f>
              <c:numCache>
                <c:formatCode>0</c:formatCode>
                <c:ptCount val="4"/>
                <c:pt idx="0" formatCode="General">
                  <c:v>82</c:v>
                </c:pt>
                <c:pt idx="1" formatCode="General">
                  <c:v>86</c:v>
                </c:pt>
                <c:pt idx="2" formatCode="General">
                  <c:v>87</c:v>
                </c:pt>
                <c:pt idx="3" formatCode="General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1-4DA5-9C8D-40608AD1B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017727"/>
        <c:axId val="1355012319"/>
      </c:areaChart>
      <c:catAx>
        <c:axId val="1355017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012319"/>
        <c:crosses val="autoZero"/>
        <c:auto val="1"/>
        <c:lblAlgn val="ctr"/>
        <c:lblOffset val="100"/>
        <c:noMultiLvlLbl val="0"/>
      </c:catAx>
      <c:valAx>
        <c:axId val="135501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0177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Repartition des licences femmes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Loisir</c:v>
          </c:tx>
          <c:spPr>
            <a:solidFill>
              <a:srgbClr val="ED59D8">
                <a:alpha val="50196"/>
              </a:srgb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'Analyse '!$B$54:$B$59</c15:sqref>
                  </c15:fullRef>
                </c:ext>
              </c:extLst>
              <c:f>('Analyse '!$B$54,'Analyse '!$B$57:$B$59)</c:f>
              <c:strCache>
                <c:ptCount val="4"/>
                <c:pt idx="0">
                  <c:v>Données au 14/03/2024</c:v>
                </c:pt>
                <c:pt idx="1">
                  <c:v>Données au 30/06/2023</c:v>
                </c:pt>
                <c:pt idx="2">
                  <c:v>Données au 30/06/2022</c:v>
                </c:pt>
                <c:pt idx="3">
                  <c:v>Données au 30/06/2021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'!$D$54:$D$59</c15:sqref>
                  </c15:fullRef>
                </c:ext>
              </c:extLst>
              <c:f>('Analyse '!$D$54,'Analyse '!$D$57:$D$59)</c:f>
              <c:numCache>
                <c:formatCode>0</c:formatCode>
                <c:ptCount val="4"/>
                <c:pt idx="0" formatCode="General">
                  <c:v>19</c:v>
                </c:pt>
                <c:pt idx="1" formatCode="General">
                  <c:v>12</c:v>
                </c:pt>
                <c:pt idx="2" formatCode="General">
                  <c:v>14</c:v>
                </c:pt>
                <c:pt idx="3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2-4134-8B7D-2DDEA45551C6}"/>
            </c:ext>
          </c:extLst>
        </c:ser>
        <c:ser>
          <c:idx val="1"/>
          <c:order val="1"/>
          <c:tx>
            <c:v>Compet</c:v>
          </c:tx>
          <c:spPr>
            <a:solidFill>
              <a:srgbClr val="ED59D8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'Analyse '!$B$54:$B$59</c15:sqref>
                  </c15:fullRef>
                </c:ext>
              </c:extLst>
              <c:f>('Analyse '!$B$54,'Analyse '!$B$57:$B$59)</c:f>
              <c:strCache>
                <c:ptCount val="4"/>
                <c:pt idx="0">
                  <c:v>Données au 14/03/2024</c:v>
                </c:pt>
                <c:pt idx="1">
                  <c:v>Données au 30/06/2023</c:v>
                </c:pt>
                <c:pt idx="2">
                  <c:v>Données au 30/06/2022</c:v>
                </c:pt>
                <c:pt idx="3">
                  <c:v>Données au 30/06/2021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'!$H$54:$H$59</c15:sqref>
                  </c15:fullRef>
                </c:ext>
              </c:extLst>
              <c:f>('Analyse '!$H$54,'Analyse '!$H$57:$H$59)</c:f>
              <c:numCache>
                <c:formatCode>0</c:formatCode>
                <c:ptCount val="4"/>
                <c:pt idx="0" formatCode="General">
                  <c:v>4</c:v>
                </c:pt>
                <c:pt idx="1" formatCode="General">
                  <c:v>9</c:v>
                </c:pt>
                <c:pt idx="2" formatCode="General">
                  <c:v>6</c:v>
                </c:pt>
                <c:pt idx="3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2-4134-8B7D-2DDEA4555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017727"/>
        <c:axId val="1355012319"/>
      </c:areaChart>
      <c:catAx>
        <c:axId val="1355017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012319"/>
        <c:crosses val="autoZero"/>
        <c:auto val="1"/>
        <c:lblAlgn val="ctr"/>
        <c:lblOffset val="100"/>
        <c:noMultiLvlLbl val="0"/>
      </c:catAx>
      <c:valAx>
        <c:axId val="135501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0177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68580</xdr:rowOff>
    </xdr:from>
    <xdr:to>
      <xdr:col>2</xdr:col>
      <xdr:colOff>7620</xdr:colOff>
      <xdr:row>3</xdr:row>
      <xdr:rowOff>126492</xdr:rowOff>
    </xdr:to>
    <xdr:pic>
      <xdr:nvPicPr>
        <xdr:cNvPr id="2" name="Image 1" descr="loctt">
          <a:extLst>
            <a:ext uri="{FF2B5EF4-FFF2-40B4-BE49-F238E27FC236}">
              <a16:creationId xmlns:a16="http://schemas.microsoft.com/office/drawing/2014/main" id="{6B827CD3-DF64-4DA2-8F27-B87F3CCB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68580"/>
          <a:ext cx="1630680" cy="652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10</xdr:row>
      <xdr:rowOff>11430</xdr:rowOff>
    </xdr:from>
    <xdr:to>
      <xdr:col>9</xdr:col>
      <xdr:colOff>561975</xdr:colOff>
      <xdr:row>23</xdr:row>
      <xdr:rowOff>179070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5B07FDA-B873-4EE9-BDAD-998FF7074B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34</xdr:row>
      <xdr:rowOff>125730</xdr:rowOff>
    </xdr:from>
    <xdr:to>
      <xdr:col>9</xdr:col>
      <xdr:colOff>542925</xdr:colOff>
      <xdr:row>48</xdr:row>
      <xdr:rowOff>95250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1D9FADD-5696-4CC7-9A64-604C45EB71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95250</xdr:rowOff>
    </xdr:from>
    <xdr:to>
      <xdr:col>9</xdr:col>
      <xdr:colOff>561975</xdr:colOff>
      <xdr:row>94</xdr:row>
      <xdr:rowOff>64770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3FB964CC-45DD-40F6-A907-16DBAA8FF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4763</xdr:colOff>
      <xdr:row>59</xdr:row>
      <xdr:rowOff>147638</xdr:rowOff>
    </xdr:from>
    <xdr:to>
      <xdr:col>4</xdr:col>
      <xdr:colOff>276225</xdr:colOff>
      <xdr:row>70</xdr:row>
      <xdr:rowOff>28575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F4A9FFC-C9CC-4EC3-98D2-9E037334E4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304801</xdr:colOff>
      <xdr:row>59</xdr:row>
      <xdr:rowOff>152400</xdr:rowOff>
    </xdr:from>
    <xdr:to>
      <xdr:col>9</xdr:col>
      <xdr:colOff>585788</xdr:colOff>
      <xdr:row>70</xdr:row>
      <xdr:rowOff>33337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A33756DC-29E5-40E6-97F7-A36F0980D5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EDF36-FAA0-4493-9C15-7AF2C20582E9}">
  <sheetPr codeName="Feuil17"/>
  <dimension ref="A5:H12"/>
  <sheetViews>
    <sheetView showGridLines="0" showRowColHeaders="0" tabSelected="1" workbookViewId="0">
      <selection activeCell="C19" sqref="C19"/>
    </sheetView>
  </sheetViews>
  <sheetFormatPr baseColWidth="10" defaultRowHeight="15.6" x14ac:dyDescent="0.3"/>
  <sheetData>
    <row r="5" spans="1:8" x14ac:dyDescent="0.3">
      <c r="D5" t="s">
        <v>207</v>
      </c>
      <c r="E5" s="30" t="s">
        <v>208</v>
      </c>
      <c r="F5" s="30"/>
    </row>
    <row r="6" spans="1:8" x14ac:dyDescent="0.3">
      <c r="A6" s="29" t="s">
        <v>206</v>
      </c>
      <c r="B6" s="29"/>
      <c r="C6" s="29"/>
      <c r="D6" s="9">
        <v>11310006</v>
      </c>
      <c r="E6" s="32" t="str">
        <f>VLOOKUP(D6,Param!A:F,2,FALSE)</f>
        <v>ASPTT TOULOUSE T.T.</v>
      </c>
      <c r="F6" s="32"/>
      <c r="G6" s="32"/>
      <c r="H6" s="32"/>
    </row>
    <row r="8" spans="1:8" x14ac:dyDescent="0.3">
      <c r="A8" s="29" t="s">
        <v>254</v>
      </c>
      <c r="B8" s="29"/>
      <c r="C8" s="29"/>
      <c r="D8" s="30" t="str">
        <f>VLOOKUP($D$6,Param!A:F,5,FALSE)</f>
        <v>Haute Garonne</v>
      </c>
      <c r="E8" s="30"/>
      <c r="F8" s="30"/>
    </row>
    <row r="10" spans="1:8" x14ac:dyDescent="0.3">
      <c r="A10" s="29" t="s">
        <v>255</v>
      </c>
      <c r="B10" s="29"/>
      <c r="C10" s="29"/>
      <c r="D10" s="30" t="str">
        <f>VLOOKUP($D$6,Param!A:F,6,FALSE)</f>
        <v>Ligue Occitanie</v>
      </c>
      <c r="E10" s="30"/>
      <c r="F10" s="30"/>
    </row>
    <row r="12" spans="1:8" x14ac:dyDescent="0.3">
      <c r="A12" s="29" t="s">
        <v>238</v>
      </c>
      <c r="B12" s="29"/>
      <c r="C12" s="29"/>
      <c r="D12" s="31">
        <f>TTN!AG1</f>
        <v>45365</v>
      </c>
      <c r="E12" s="30"/>
      <c r="F12" s="30"/>
    </row>
  </sheetData>
  <mergeCells count="9">
    <mergeCell ref="A6:C6"/>
    <mergeCell ref="A8:C8"/>
    <mergeCell ref="A10:C10"/>
    <mergeCell ref="A12:C12"/>
    <mergeCell ref="E5:F5"/>
    <mergeCell ref="D8:F8"/>
    <mergeCell ref="D10:F10"/>
    <mergeCell ref="D12:F12"/>
    <mergeCell ref="E6:H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FB9D64-F11F-4D39-A7C1-C73D59612A82}">
          <x14:formula1>
            <xm:f>Param!$A$2:$A$187</xm:f>
          </x14:formula1>
          <xm:sqref>D6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81B83-4F79-4EB7-AA99-948378ECB54D}">
  <sheetPr codeName="Feuil11"/>
  <dimension ref="A1:S176"/>
  <sheetViews>
    <sheetView showGridLines="0" topLeftCell="A164" workbookViewId="0">
      <selection activeCell="B171" sqref="B171"/>
    </sheetView>
  </sheetViews>
  <sheetFormatPr baseColWidth="10" defaultRowHeight="14.4" x14ac:dyDescent="0.3"/>
  <cols>
    <col min="1" max="1" width="5.59765625" style="1" bestFit="1" customWidth="1"/>
    <col min="2" max="2" width="21.3984375" style="1" bestFit="1" customWidth="1"/>
    <col min="3" max="5" width="4.09765625" style="1" bestFit="1" customWidth="1"/>
    <col min="6" max="7" width="3.5" style="1" customWidth="1"/>
    <col min="8" max="9" width="3.69921875" style="1" customWidth="1"/>
    <col min="10" max="10" width="4.09765625" style="1" bestFit="1" customWidth="1"/>
    <col min="11" max="11" width="2.59765625" style="1" bestFit="1" customWidth="1"/>
    <col min="12" max="12" width="3.3984375" style="1" bestFit="1" customWidth="1"/>
    <col min="13" max="13" width="2.59765625" style="1" bestFit="1" customWidth="1"/>
    <col min="14" max="14" width="3.3984375" style="1" bestFit="1" customWidth="1"/>
    <col min="15" max="15" width="2.59765625" style="1" bestFit="1" customWidth="1"/>
    <col min="16" max="16" width="4.09765625" style="1" bestFit="1" customWidth="1"/>
    <col min="17" max="17" width="3.3984375" style="1" bestFit="1" customWidth="1"/>
    <col min="18" max="18" width="4.09765625" style="1" bestFit="1" customWidth="1"/>
    <col min="19" max="19" width="3.3984375" style="1" bestFit="1" customWidth="1"/>
    <col min="20" max="256" width="11" style="1"/>
    <col min="257" max="257" width="5.59765625" style="1" bestFit="1" customWidth="1"/>
    <col min="258" max="258" width="21.3984375" style="1" bestFit="1" customWidth="1"/>
    <col min="259" max="261" width="4.09765625" style="1" bestFit="1" customWidth="1"/>
    <col min="262" max="263" width="3.5" style="1" customWidth="1"/>
    <col min="264" max="265" width="3.69921875" style="1" customWidth="1"/>
    <col min="266" max="266" width="4.09765625" style="1" bestFit="1" customWidth="1"/>
    <col min="267" max="267" width="2.59765625" style="1" bestFit="1" customWidth="1"/>
    <col min="268" max="268" width="3.3984375" style="1" bestFit="1" customWidth="1"/>
    <col min="269" max="269" width="2.59765625" style="1" bestFit="1" customWidth="1"/>
    <col min="270" max="270" width="3.3984375" style="1" bestFit="1" customWidth="1"/>
    <col min="271" max="271" width="2.59765625" style="1" bestFit="1" customWidth="1"/>
    <col min="272" max="272" width="4.09765625" style="1" bestFit="1" customWidth="1"/>
    <col min="273" max="273" width="3.3984375" style="1" bestFit="1" customWidth="1"/>
    <col min="274" max="274" width="4.09765625" style="1" bestFit="1" customWidth="1"/>
    <col min="275" max="275" width="3.3984375" style="1" bestFit="1" customWidth="1"/>
    <col min="276" max="512" width="11" style="1"/>
    <col min="513" max="513" width="5.59765625" style="1" bestFit="1" customWidth="1"/>
    <col min="514" max="514" width="21.3984375" style="1" bestFit="1" customWidth="1"/>
    <col min="515" max="517" width="4.09765625" style="1" bestFit="1" customWidth="1"/>
    <col min="518" max="519" width="3.5" style="1" customWidth="1"/>
    <col min="520" max="521" width="3.69921875" style="1" customWidth="1"/>
    <col min="522" max="522" width="4.09765625" style="1" bestFit="1" customWidth="1"/>
    <col min="523" max="523" width="2.59765625" style="1" bestFit="1" customWidth="1"/>
    <col min="524" max="524" width="3.3984375" style="1" bestFit="1" customWidth="1"/>
    <col min="525" max="525" width="2.59765625" style="1" bestFit="1" customWidth="1"/>
    <col min="526" max="526" width="3.3984375" style="1" bestFit="1" customWidth="1"/>
    <col min="527" max="527" width="2.59765625" style="1" bestFit="1" customWidth="1"/>
    <col min="528" max="528" width="4.09765625" style="1" bestFit="1" customWidth="1"/>
    <col min="529" max="529" width="3.3984375" style="1" bestFit="1" customWidth="1"/>
    <col min="530" max="530" width="4.09765625" style="1" bestFit="1" customWidth="1"/>
    <col min="531" max="531" width="3.3984375" style="1" bestFit="1" customWidth="1"/>
    <col min="532" max="768" width="11" style="1"/>
    <col min="769" max="769" width="5.59765625" style="1" bestFit="1" customWidth="1"/>
    <col min="770" max="770" width="21.3984375" style="1" bestFit="1" customWidth="1"/>
    <col min="771" max="773" width="4.09765625" style="1" bestFit="1" customWidth="1"/>
    <col min="774" max="775" width="3.5" style="1" customWidth="1"/>
    <col min="776" max="777" width="3.69921875" style="1" customWidth="1"/>
    <col min="778" max="778" width="4.09765625" style="1" bestFit="1" customWidth="1"/>
    <col min="779" max="779" width="2.59765625" style="1" bestFit="1" customWidth="1"/>
    <col min="780" max="780" width="3.3984375" style="1" bestFit="1" customWidth="1"/>
    <col min="781" max="781" width="2.59765625" style="1" bestFit="1" customWidth="1"/>
    <col min="782" max="782" width="3.3984375" style="1" bestFit="1" customWidth="1"/>
    <col min="783" max="783" width="2.59765625" style="1" bestFit="1" customWidth="1"/>
    <col min="784" max="784" width="4.09765625" style="1" bestFit="1" customWidth="1"/>
    <col min="785" max="785" width="3.3984375" style="1" bestFit="1" customWidth="1"/>
    <col min="786" max="786" width="4.09765625" style="1" bestFit="1" customWidth="1"/>
    <col min="787" max="787" width="3.3984375" style="1" bestFit="1" customWidth="1"/>
    <col min="788" max="1024" width="11" style="1"/>
    <col min="1025" max="1025" width="5.59765625" style="1" bestFit="1" customWidth="1"/>
    <col min="1026" max="1026" width="21.3984375" style="1" bestFit="1" customWidth="1"/>
    <col min="1027" max="1029" width="4.09765625" style="1" bestFit="1" customWidth="1"/>
    <col min="1030" max="1031" width="3.5" style="1" customWidth="1"/>
    <col min="1032" max="1033" width="3.69921875" style="1" customWidth="1"/>
    <col min="1034" max="1034" width="4.09765625" style="1" bestFit="1" customWidth="1"/>
    <col min="1035" max="1035" width="2.59765625" style="1" bestFit="1" customWidth="1"/>
    <col min="1036" max="1036" width="3.3984375" style="1" bestFit="1" customWidth="1"/>
    <col min="1037" max="1037" width="2.59765625" style="1" bestFit="1" customWidth="1"/>
    <col min="1038" max="1038" width="3.3984375" style="1" bestFit="1" customWidth="1"/>
    <col min="1039" max="1039" width="2.59765625" style="1" bestFit="1" customWidth="1"/>
    <col min="1040" max="1040" width="4.09765625" style="1" bestFit="1" customWidth="1"/>
    <col min="1041" max="1041" width="3.3984375" style="1" bestFit="1" customWidth="1"/>
    <col min="1042" max="1042" width="4.09765625" style="1" bestFit="1" customWidth="1"/>
    <col min="1043" max="1043" width="3.3984375" style="1" bestFit="1" customWidth="1"/>
    <col min="1044" max="1280" width="11" style="1"/>
    <col min="1281" max="1281" width="5.59765625" style="1" bestFit="1" customWidth="1"/>
    <col min="1282" max="1282" width="21.3984375" style="1" bestFit="1" customWidth="1"/>
    <col min="1283" max="1285" width="4.09765625" style="1" bestFit="1" customWidth="1"/>
    <col min="1286" max="1287" width="3.5" style="1" customWidth="1"/>
    <col min="1288" max="1289" width="3.69921875" style="1" customWidth="1"/>
    <col min="1290" max="1290" width="4.09765625" style="1" bestFit="1" customWidth="1"/>
    <col min="1291" max="1291" width="2.59765625" style="1" bestFit="1" customWidth="1"/>
    <col min="1292" max="1292" width="3.3984375" style="1" bestFit="1" customWidth="1"/>
    <col min="1293" max="1293" width="2.59765625" style="1" bestFit="1" customWidth="1"/>
    <col min="1294" max="1294" width="3.3984375" style="1" bestFit="1" customWidth="1"/>
    <col min="1295" max="1295" width="2.59765625" style="1" bestFit="1" customWidth="1"/>
    <col min="1296" max="1296" width="4.09765625" style="1" bestFit="1" customWidth="1"/>
    <col min="1297" max="1297" width="3.3984375" style="1" bestFit="1" customWidth="1"/>
    <col min="1298" max="1298" width="4.09765625" style="1" bestFit="1" customWidth="1"/>
    <col min="1299" max="1299" width="3.3984375" style="1" bestFit="1" customWidth="1"/>
    <col min="1300" max="1536" width="11" style="1"/>
    <col min="1537" max="1537" width="5.59765625" style="1" bestFit="1" customWidth="1"/>
    <col min="1538" max="1538" width="21.3984375" style="1" bestFit="1" customWidth="1"/>
    <col min="1539" max="1541" width="4.09765625" style="1" bestFit="1" customWidth="1"/>
    <col min="1542" max="1543" width="3.5" style="1" customWidth="1"/>
    <col min="1544" max="1545" width="3.69921875" style="1" customWidth="1"/>
    <col min="1546" max="1546" width="4.09765625" style="1" bestFit="1" customWidth="1"/>
    <col min="1547" max="1547" width="2.59765625" style="1" bestFit="1" customWidth="1"/>
    <col min="1548" max="1548" width="3.3984375" style="1" bestFit="1" customWidth="1"/>
    <col min="1549" max="1549" width="2.59765625" style="1" bestFit="1" customWidth="1"/>
    <col min="1550" max="1550" width="3.3984375" style="1" bestFit="1" customWidth="1"/>
    <col min="1551" max="1551" width="2.59765625" style="1" bestFit="1" customWidth="1"/>
    <col min="1552" max="1552" width="4.09765625" style="1" bestFit="1" customWidth="1"/>
    <col min="1553" max="1553" width="3.3984375" style="1" bestFit="1" customWidth="1"/>
    <col min="1554" max="1554" width="4.09765625" style="1" bestFit="1" customWidth="1"/>
    <col min="1555" max="1555" width="3.3984375" style="1" bestFit="1" customWidth="1"/>
    <col min="1556" max="1792" width="11" style="1"/>
    <col min="1793" max="1793" width="5.59765625" style="1" bestFit="1" customWidth="1"/>
    <col min="1794" max="1794" width="21.3984375" style="1" bestFit="1" customWidth="1"/>
    <col min="1795" max="1797" width="4.09765625" style="1" bestFit="1" customWidth="1"/>
    <col min="1798" max="1799" width="3.5" style="1" customWidth="1"/>
    <col min="1800" max="1801" width="3.69921875" style="1" customWidth="1"/>
    <col min="1802" max="1802" width="4.09765625" style="1" bestFit="1" customWidth="1"/>
    <col min="1803" max="1803" width="2.59765625" style="1" bestFit="1" customWidth="1"/>
    <col min="1804" max="1804" width="3.3984375" style="1" bestFit="1" customWidth="1"/>
    <col min="1805" max="1805" width="2.59765625" style="1" bestFit="1" customWidth="1"/>
    <col min="1806" max="1806" width="3.3984375" style="1" bestFit="1" customWidth="1"/>
    <col min="1807" max="1807" width="2.59765625" style="1" bestFit="1" customWidth="1"/>
    <col min="1808" max="1808" width="4.09765625" style="1" bestFit="1" customWidth="1"/>
    <col min="1809" max="1809" width="3.3984375" style="1" bestFit="1" customWidth="1"/>
    <col min="1810" max="1810" width="4.09765625" style="1" bestFit="1" customWidth="1"/>
    <col min="1811" max="1811" width="3.3984375" style="1" bestFit="1" customWidth="1"/>
    <col min="1812" max="2048" width="11" style="1"/>
    <col min="2049" max="2049" width="5.59765625" style="1" bestFit="1" customWidth="1"/>
    <col min="2050" max="2050" width="21.3984375" style="1" bestFit="1" customWidth="1"/>
    <col min="2051" max="2053" width="4.09765625" style="1" bestFit="1" customWidth="1"/>
    <col min="2054" max="2055" width="3.5" style="1" customWidth="1"/>
    <col min="2056" max="2057" width="3.69921875" style="1" customWidth="1"/>
    <col min="2058" max="2058" width="4.09765625" style="1" bestFit="1" customWidth="1"/>
    <col min="2059" max="2059" width="2.59765625" style="1" bestFit="1" customWidth="1"/>
    <col min="2060" max="2060" width="3.3984375" style="1" bestFit="1" customWidth="1"/>
    <col min="2061" max="2061" width="2.59765625" style="1" bestFit="1" customWidth="1"/>
    <col min="2062" max="2062" width="3.3984375" style="1" bestFit="1" customWidth="1"/>
    <col min="2063" max="2063" width="2.59765625" style="1" bestFit="1" customWidth="1"/>
    <col min="2064" max="2064" width="4.09765625" style="1" bestFit="1" customWidth="1"/>
    <col min="2065" max="2065" width="3.3984375" style="1" bestFit="1" customWidth="1"/>
    <col min="2066" max="2066" width="4.09765625" style="1" bestFit="1" customWidth="1"/>
    <col min="2067" max="2067" width="3.3984375" style="1" bestFit="1" customWidth="1"/>
    <col min="2068" max="2304" width="11" style="1"/>
    <col min="2305" max="2305" width="5.59765625" style="1" bestFit="1" customWidth="1"/>
    <col min="2306" max="2306" width="21.3984375" style="1" bestFit="1" customWidth="1"/>
    <col min="2307" max="2309" width="4.09765625" style="1" bestFit="1" customWidth="1"/>
    <col min="2310" max="2311" width="3.5" style="1" customWidth="1"/>
    <col min="2312" max="2313" width="3.69921875" style="1" customWidth="1"/>
    <col min="2314" max="2314" width="4.09765625" style="1" bestFit="1" customWidth="1"/>
    <col min="2315" max="2315" width="2.59765625" style="1" bestFit="1" customWidth="1"/>
    <col min="2316" max="2316" width="3.3984375" style="1" bestFit="1" customWidth="1"/>
    <col min="2317" max="2317" width="2.59765625" style="1" bestFit="1" customWidth="1"/>
    <col min="2318" max="2318" width="3.3984375" style="1" bestFit="1" customWidth="1"/>
    <col min="2319" max="2319" width="2.59765625" style="1" bestFit="1" customWidth="1"/>
    <col min="2320" max="2320" width="4.09765625" style="1" bestFit="1" customWidth="1"/>
    <col min="2321" max="2321" width="3.3984375" style="1" bestFit="1" customWidth="1"/>
    <col min="2322" max="2322" width="4.09765625" style="1" bestFit="1" customWidth="1"/>
    <col min="2323" max="2323" width="3.3984375" style="1" bestFit="1" customWidth="1"/>
    <col min="2324" max="2560" width="11" style="1"/>
    <col min="2561" max="2561" width="5.59765625" style="1" bestFit="1" customWidth="1"/>
    <col min="2562" max="2562" width="21.3984375" style="1" bestFit="1" customWidth="1"/>
    <col min="2563" max="2565" width="4.09765625" style="1" bestFit="1" customWidth="1"/>
    <col min="2566" max="2567" width="3.5" style="1" customWidth="1"/>
    <col min="2568" max="2569" width="3.69921875" style="1" customWidth="1"/>
    <col min="2570" max="2570" width="4.09765625" style="1" bestFit="1" customWidth="1"/>
    <col min="2571" max="2571" width="2.59765625" style="1" bestFit="1" customWidth="1"/>
    <col min="2572" max="2572" width="3.3984375" style="1" bestFit="1" customWidth="1"/>
    <col min="2573" max="2573" width="2.59765625" style="1" bestFit="1" customWidth="1"/>
    <col min="2574" max="2574" width="3.3984375" style="1" bestFit="1" customWidth="1"/>
    <col min="2575" max="2575" width="2.59765625" style="1" bestFit="1" customWidth="1"/>
    <col min="2576" max="2576" width="4.09765625" style="1" bestFit="1" customWidth="1"/>
    <col min="2577" max="2577" width="3.3984375" style="1" bestFit="1" customWidth="1"/>
    <col min="2578" max="2578" width="4.09765625" style="1" bestFit="1" customWidth="1"/>
    <col min="2579" max="2579" width="3.3984375" style="1" bestFit="1" customWidth="1"/>
    <col min="2580" max="2816" width="11" style="1"/>
    <col min="2817" max="2817" width="5.59765625" style="1" bestFit="1" customWidth="1"/>
    <col min="2818" max="2818" width="21.3984375" style="1" bestFit="1" customWidth="1"/>
    <col min="2819" max="2821" width="4.09765625" style="1" bestFit="1" customWidth="1"/>
    <col min="2822" max="2823" width="3.5" style="1" customWidth="1"/>
    <col min="2824" max="2825" width="3.69921875" style="1" customWidth="1"/>
    <col min="2826" max="2826" width="4.09765625" style="1" bestFit="1" customWidth="1"/>
    <col min="2827" max="2827" width="2.59765625" style="1" bestFit="1" customWidth="1"/>
    <col min="2828" max="2828" width="3.3984375" style="1" bestFit="1" customWidth="1"/>
    <col min="2829" max="2829" width="2.59765625" style="1" bestFit="1" customWidth="1"/>
    <col min="2830" max="2830" width="3.3984375" style="1" bestFit="1" customWidth="1"/>
    <col min="2831" max="2831" width="2.59765625" style="1" bestFit="1" customWidth="1"/>
    <col min="2832" max="2832" width="4.09765625" style="1" bestFit="1" customWidth="1"/>
    <col min="2833" max="2833" width="3.3984375" style="1" bestFit="1" customWidth="1"/>
    <col min="2834" max="2834" width="4.09765625" style="1" bestFit="1" customWidth="1"/>
    <col min="2835" max="2835" width="3.3984375" style="1" bestFit="1" customWidth="1"/>
    <col min="2836" max="3072" width="11" style="1"/>
    <col min="3073" max="3073" width="5.59765625" style="1" bestFit="1" customWidth="1"/>
    <col min="3074" max="3074" width="21.3984375" style="1" bestFit="1" customWidth="1"/>
    <col min="3075" max="3077" width="4.09765625" style="1" bestFit="1" customWidth="1"/>
    <col min="3078" max="3079" width="3.5" style="1" customWidth="1"/>
    <col min="3080" max="3081" width="3.69921875" style="1" customWidth="1"/>
    <col min="3082" max="3082" width="4.09765625" style="1" bestFit="1" customWidth="1"/>
    <col min="3083" max="3083" width="2.59765625" style="1" bestFit="1" customWidth="1"/>
    <col min="3084" max="3084" width="3.3984375" style="1" bestFit="1" customWidth="1"/>
    <col min="3085" max="3085" width="2.59765625" style="1" bestFit="1" customWidth="1"/>
    <col min="3086" max="3086" width="3.3984375" style="1" bestFit="1" customWidth="1"/>
    <col min="3087" max="3087" width="2.59765625" style="1" bestFit="1" customWidth="1"/>
    <col min="3088" max="3088" width="4.09765625" style="1" bestFit="1" customWidth="1"/>
    <col min="3089" max="3089" width="3.3984375" style="1" bestFit="1" customWidth="1"/>
    <col min="3090" max="3090" width="4.09765625" style="1" bestFit="1" customWidth="1"/>
    <col min="3091" max="3091" width="3.3984375" style="1" bestFit="1" customWidth="1"/>
    <col min="3092" max="3328" width="11" style="1"/>
    <col min="3329" max="3329" width="5.59765625" style="1" bestFit="1" customWidth="1"/>
    <col min="3330" max="3330" width="21.3984375" style="1" bestFit="1" customWidth="1"/>
    <col min="3331" max="3333" width="4.09765625" style="1" bestFit="1" customWidth="1"/>
    <col min="3334" max="3335" width="3.5" style="1" customWidth="1"/>
    <col min="3336" max="3337" width="3.69921875" style="1" customWidth="1"/>
    <col min="3338" max="3338" width="4.09765625" style="1" bestFit="1" customWidth="1"/>
    <col min="3339" max="3339" width="2.59765625" style="1" bestFit="1" customWidth="1"/>
    <col min="3340" max="3340" width="3.3984375" style="1" bestFit="1" customWidth="1"/>
    <col min="3341" max="3341" width="2.59765625" style="1" bestFit="1" customWidth="1"/>
    <col min="3342" max="3342" width="3.3984375" style="1" bestFit="1" customWidth="1"/>
    <col min="3343" max="3343" width="2.59765625" style="1" bestFit="1" customWidth="1"/>
    <col min="3344" max="3344" width="4.09765625" style="1" bestFit="1" customWidth="1"/>
    <col min="3345" max="3345" width="3.3984375" style="1" bestFit="1" customWidth="1"/>
    <col min="3346" max="3346" width="4.09765625" style="1" bestFit="1" customWidth="1"/>
    <col min="3347" max="3347" width="3.3984375" style="1" bestFit="1" customWidth="1"/>
    <col min="3348" max="3584" width="11" style="1"/>
    <col min="3585" max="3585" width="5.59765625" style="1" bestFit="1" customWidth="1"/>
    <col min="3586" max="3586" width="21.3984375" style="1" bestFit="1" customWidth="1"/>
    <col min="3587" max="3589" width="4.09765625" style="1" bestFit="1" customWidth="1"/>
    <col min="3590" max="3591" width="3.5" style="1" customWidth="1"/>
    <col min="3592" max="3593" width="3.69921875" style="1" customWidth="1"/>
    <col min="3594" max="3594" width="4.09765625" style="1" bestFit="1" customWidth="1"/>
    <col min="3595" max="3595" width="2.59765625" style="1" bestFit="1" customWidth="1"/>
    <col min="3596" max="3596" width="3.3984375" style="1" bestFit="1" customWidth="1"/>
    <col min="3597" max="3597" width="2.59765625" style="1" bestFit="1" customWidth="1"/>
    <col min="3598" max="3598" width="3.3984375" style="1" bestFit="1" customWidth="1"/>
    <col min="3599" max="3599" width="2.59765625" style="1" bestFit="1" customWidth="1"/>
    <col min="3600" max="3600" width="4.09765625" style="1" bestFit="1" customWidth="1"/>
    <col min="3601" max="3601" width="3.3984375" style="1" bestFit="1" customWidth="1"/>
    <col min="3602" max="3602" width="4.09765625" style="1" bestFit="1" customWidth="1"/>
    <col min="3603" max="3603" width="3.3984375" style="1" bestFit="1" customWidth="1"/>
    <col min="3604" max="3840" width="11" style="1"/>
    <col min="3841" max="3841" width="5.59765625" style="1" bestFit="1" customWidth="1"/>
    <col min="3842" max="3842" width="21.3984375" style="1" bestFit="1" customWidth="1"/>
    <col min="3843" max="3845" width="4.09765625" style="1" bestFit="1" customWidth="1"/>
    <col min="3846" max="3847" width="3.5" style="1" customWidth="1"/>
    <col min="3848" max="3849" width="3.69921875" style="1" customWidth="1"/>
    <col min="3850" max="3850" width="4.09765625" style="1" bestFit="1" customWidth="1"/>
    <col min="3851" max="3851" width="2.59765625" style="1" bestFit="1" customWidth="1"/>
    <col min="3852" max="3852" width="3.3984375" style="1" bestFit="1" customWidth="1"/>
    <col min="3853" max="3853" width="2.59765625" style="1" bestFit="1" customWidth="1"/>
    <col min="3854" max="3854" width="3.3984375" style="1" bestFit="1" customWidth="1"/>
    <col min="3855" max="3855" width="2.59765625" style="1" bestFit="1" customWidth="1"/>
    <col min="3856" max="3856" width="4.09765625" style="1" bestFit="1" customWidth="1"/>
    <col min="3857" max="3857" width="3.3984375" style="1" bestFit="1" customWidth="1"/>
    <col min="3858" max="3858" width="4.09765625" style="1" bestFit="1" customWidth="1"/>
    <col min="3859" max="3859" width="3.3984375" style="1" bestFit="1" customWidth="1"/>
    <col min="3860" max="4096" width="11" style="1"/>
    <col min="4097" max="4097" width="5.59765625" style="1" bestFit="1" customWidth="1"/>
    <col min="4098" max="4098" width="21.3984375" style="1" bestFit="1" customWidth="1"/>
    <col min="4099" max="4101" width="4.09765625" style="1" bestFit="1" customWidth="1"/>
    <col min="4102" max="4103" width="3.5" style="1" customWidth="1"/>
    <col min="4104" max="4105" width="3.69921875" style="1" customWidth="1"/>
    <col min="4106" max="4106" width="4.09765625" style="1" bestFit="1" customWidth="1"/>
    <col min="4107" max="4107" width="2.59765625" style="1" bestFit="1" customWidth="1"/>
    <col min="4108" max="4108" width="3.3984375" style="1" bestFit="1" customWidth="1"/>
    <col min="4109" max="4109" width="2.59765625" style="1" bestFit="1" customWidth="1"/>
    <col min="4110" max="4110" width="3.3984375" style="1" bestFit="1" customWidth="1"/>
    <col min="4111" max="4111" width="2.59765625" style="1" bestFit="1" customWidth="1"/>
    <col min="4112" max="4112" width="4.09765625" style="1" bestFit="1" customWidth="1"/>
    <col min="4113" max="4113" width="3.3984375" style="1" bestFit="1" customWidth="1"/>
    <col min="4114" max="4114" width="4.09765625" style="1" bestFit="1" customWidth="1"/>
    <col min="4115" max="4115" width="3.3984375" style="1" bestFit="1" customWidth="1"/>
    <col min="4116" max="4352" width="11" style="1"/>
    <col min="4353" max="4353" width="5.59765625" style="1" bestFit="1" customWidth="1"/>
    <col min="4354" max="4354" width="21.3984375" style="1" bestFit="1" customWidth="1"/>
    <col min="4355" max="4357" width="4.09765625" style="1" bestFit="1" customWidth="1"/>
    <col min="4358" max="4359" width="3.5" style="1" customWidth="1"/>
    <col min="4360" max="4361" width="3.69921875" style="1" customWidth="1"/>
    <col min="4362" max="4362" width="4.09765625" style="1" bestFit="1" customWidth="1"/>
    <col min="4363" max="4363" width="2.59765625" style="1" bestFit="1" customWidth="1"/>
    <col min="4364" max="4364" width="3.3984375" style="1" bestFit="1" customWidth="1"/>
    <col min="4365" max="4365" width="2.59765625" style="1" bestFit="1" customWidth="1"/>
    <col min="4366" max="4366" width="3.3984375" style="1" bestFit="1" customWidth="1"/>
    <col min="4367" max="4367" width="2.59765625" style="1" bestFit="1" customWidth="1"/>
    <col min="4368" max="4368" width="4.09765625" style="1" bestFit="1" customWidth="1"/>
    <col min="4369" max="4369" width="3.3984375" style="1" bestFit="1" customWidth="1"/>
    <col min="4370" max="4370" width="4.09765625" style="1" bestFit="1" customWidth="1"/>
    <col min="4371" max="4371" width="3.3984375" style="1" bestFit="1" customWidth="1"/>
    <col min="4372" max="4608" width="11" style="1"/>
    <col min="4609" max="4609" width="5.59765625" style="1" bestFit="1" customWidth="1"/>
    <col min="4610" max="4610" width="21.3984375" style="1" bestFit="1" customWidth="1"/>
    <col min="4611" max="4613" width="4.09765625" style="1" bestFit="1" customWidth="1"/>
    <col min="4614" max="4615" width="3.5" style="1" customWidth="1"/>
    <col min="4616" max="4617" width="3.69921875" style="1" customWidth="1"/>
    <col min="4618" max="4618" width="4.09765625" style="1" bestFit="1" customWidth="1"/>
    <col min="4619" max="4619" width="2.59765625" style="1" bestFit="1" customWidth="1"/>
    <col min="4620" max="4620" width="3.3984375" style="1" bestFit="1" customWidth="1"/>
    <col min="4621" max="4621" width="2.59765625" style="1" bestFit="1" customWidth="1"/>
    <col min="4622" max="4622" width="3.3984375" style="1" bestFit="1" customWidth="1"/>
    <col min="4623" max="4623" width="2.59765625" style="1" bestFit="1" customWidth="1"/>
    <col min="4624" max="4624" width="4.09765625" style="1" bestFit="1" customWidth="1"/>
    <col min="4625" max="4625" width="3.3984375" style="1" bestFit="1" customWidth="1"/>
    <col min="4626" max="4626" width="4.09765625" style="1" bestFit="1" customWidth="1"/>
    <col min="4627" max="4627" width="3.3984375" style="1" bestFit="1" customWidth="1"/>
    <col min="4628" max="4864" width="11" style="1"/>
    <col min="4865" max="4865" width="5.59765625" style="1" bestFit="1" customWidth="1"/>
    <col min="4866" max="4866" width="21.3984375" style="1" bestFit="1" customWidth="1"/>
    <col min="4867" max="4869" width="4.09765625" style="1" bestFit="1" customWidth="1"/>
    <col min="4870" max="4871" width="3.5" style="1" customWidth="1"/>
    <col min="4872" max="4873" width="3.69921875" style="1" customWidth="1"/>
    <col min="4874" max="4874" width="4.09765625" style="1" bestFit="1" customWidth="1"/>
    <col min="4875" max="4875" width="2.59765625" style="1" bestFit="1" customWidth="1"/>
    <col min="4876" max="4876" width="3.3984375" style="1" bestFit="1" customWidth="1"/>
    <col min="4877" max="4877" width="2.59765625" style="1" bestFit="1" customWidth="1"/>
    <col min="4878" max="4878" width="3.3984375" style="1" bestFit="1" customWidth="1"/>
    <col min="4879" max="4879" width="2.59765625" style="1" bestFit="1" customWidth="1"/>
    <col min="4880" max="4880" width="4.09765625" style="1" bestFit="1" customWidth="1"/>
    <col min="4881" max="4881" width="3.3984375" style="1" bestFit="1" customWidth="1"/>
    <col min="4882" max="4882" width="4.09765625" style="1" bestFit="1" customWidth="1"/>
    <col min="4883" max="4883" width="3.3984375" style="1" bestFit="1" customWidth="1"/>
    <col min="4884" max="5120" width="11" style="1"/>
    <col min="5121" max="5121" width="5.59765625" style="1" bestFit="1" customWidth="1"/>
    <col min="5122" max="5122" width="21.3984375" style="1" bestFit="1" customWidth="1"/>
    <col min="5123" max="5125" width="4.09765625" style="1" bestFit="1" customWidth="1"/>
    <col min="5126" max="5127" width="3.5" style="1" customWidth="1"/>
    <col min="5128" max="5129" width="3.69921875" style="1" customWidth="1"/>
    <col min="5130" max="5130" width="4.09765625" style="1" bestFit="1" customWidth="1"/>
    <col min="5131" max="5131" width="2.59765625" style="1" bestFit="1" customWidth="1"/>
    <col min="5132" max="5132" width="3.3984375" style="1" bestFit="1" customWidth="1"/>
    <col min="5133" max="5133" width="2.59765625" style="1" bestFit="1" customWidth="1"/>
    <col min="5134" max="5134" width="3.3984375" style="1" bestFit="1" customWidth="1"/>
    <col min="5135" max="5135" width="2.59765625" style="1" bestFit="1" customWidth="1"/>
    <col min="5136" max="5136" width="4.09765625" style="1" bestFit="1" customWidth="1"/>
    <col min="5137" max="5137" width="3.3984375" style="1" bestFit="1" customWidth="1"/>
    <col min="5138" max="5138" width="4.09765625" style="1" bestFit="1" customWidth="1"/>
    <col min="5139" max="5139" width="3.3984375" style="1" bestFit="1" customWidth="1"/>
    <col min="5140" max="5376" width="11" style="1"/>
    <col min="5377" max="5377" width="5.59765625" style="1" bestFit="1" customWidth="1"/>
    <col min="5378" max="5378" width="21.3984375" style="1" bestFit="1" customWidth="1"/>
    <col min="5379" max="5381" width="4.09765625" style="1" bestFit="1" customWidth="1"/>
    <col min="5382" max="5383" width="3.5" style="1" customWidth="1"/>
    <col min="5384" max="5385" width="3.69921875" style="1" customWidth="1"/>
    <col min="5386" max="5386" width="4.09765625" style="1" bestFit="1" customWidth="1"/>
    <col min="5387" max="5387" width="2.59765625" style="1" bestFit="1" customWidth="1"/>
    <col min="5388" max="5388" width="3.3984375" style="1" bestFit="1" customWidth="1"/>
    <col min="5389" max="5389" width="2.59765625" style="1" bestFit="1" customWidth="1"/>
    <col min="5390" max="5390" width="3.3984375" style="1" bestFit="1" customWidth="1"/>
    <col min="5391" max="5391" width="2.59765625" style="1" bestFit="1" customWidth="1"/>
    <col min="5392" max="5392" width="4.09765625" style="1" bestFit="1" customWidth="1"/>
    <col min="5393" max="5393" width="3.3984375" style="1" bestFit="1" customWidth="1"/>
    <col min="5394" max="5394" width="4.09765625" style="1" bestFit="1" customWidth="1"/>
    <col min="5395" max="5395" width="3.3984375" style="1" bestFit="1" customWidth="1"/>
    <col min="5396" max="5632" width="11" style="1"/>
    <col min="5633" max="5633" width="5.59765625" style="1" bestFit="1" customWidth="1"/>
    <col min="5634" max="5634" width="21.3984375" style="1" bestFit="1" customWidth="1"/>
    <col min="5635" max="5637" width="4.09765625" style="1" bestFit="1" customWidth="1"/>
    <col min="5638" max="5639" width="3.5" style="1" customWidth="1"/>
    <col min="5640" max="5641" width="3.69921875" style="1" customWidth="1"/>
    <col min="5642" max="5642" width="4.09765625" style="1" bestFit="1" customWidth="1"/>
    <col min="5643" max="5643" width="2.59765625" style="1" bestFit="1" customWidth="1"/>
    <col min="5644" max="5644" width="3.3984375" style="1" bestFit="1" customWidth="1"/>
    <col min="5645" max="5645" width="2.59765625" style="1" bestFit="1" customWidth="1"/>
    <col min="5646" max="5646" width="3.3984375" style="1" bestFit="1" customWidth="1"/>
    <col min="5647" max="5647" width="2.59765625" style="1" bestFit="1" customWidth="1"/>
    <col min="5648" max="5648" width="4.09765625" style="1" bestFit="1" customWidth="1"/>
    <col min="5649" max="5649" width="3.3984375" style="1" bestFit="1" customWidth="1"/>
    <col min="5650" max="5650" width="4.09765625" style="1" bestFit="1" customWidth="1"/>
    <col min="5651" max="5651" width="3.3984375" style="1" bestFit="1" customWidth="1"/>
    <col min="5652" max="5888" width="11" style="1"/>
    <col min="5889" max="5889" width="5.59765625" style="1" bestFit="1" customWidth="1"/>
    <col min="5890" max="5890" width="21.3984375" style="1" bestFit="1" customWidth="1"/>
    <col min="5891" max="5893" width="4.09765625" style="1" bestFit="1" customWidth="1"/>
    <col min="5894" max="5895" width="3.5" style="1" customWidth="1"/>
    <col min="5896" max="5897" width="3.69921875" style="1" customWidth="1"/>
    <col min="5898" max="5898" width="4.09765625" style="1" bestFit="1" customWidth="1"/>
    <col min="5899" max="5899" width="2.59765625" style="1" bestFit="1" customWidth="1"/>
    <col min="5900" max="5900" width="3.3984375" style="1" bestFit="1" customWidth="1"/>
    <col min="5901" max="5901" width="2.59765625" style="1" bestFit="1" customWidth="1"/>
    <col min="5902" max="5902" width="3.3984375" style="1" bestFit="1" customWidth="1"/>
    <col min="5903" max="5903" width="2.59765625" style="1" bestFit="1" customWidth="1"/>
    <col min="5904" max="5904" width="4.09765625" style="1" bestFit="1" customWidth="1"/>
    <col min="5905" max="5905" width="3.3984375" style="1" bestFit="1" customWidth="1"/>
    <col min="5906" max="5906" width="4.09765625" style="1" bestFit="1" customWidth="1"/>
    <col min="5907" max="5907" width="3.3984375" style="1" bestFit="1" customWidth="1"/>
    <col min="5908" max="6144" width="11" style="1"/>
    <col min="6145" max="6145" width="5.59765625" style="1" bestFit="1" customWidth="1"/>
    <col min="6146" max="6146" width="21.3984375" style="1" bestFit="1" customWidth="1"/>
    <col min="6147" max="6149" width="4.09765625" style="1" bestFit="1" customWidth="1"/>
    <col min="6150" max="6151" width="3.5" style="1" customWidth="1"/>
    <col min="6152" max="6153" width="3.69921875" style="1" customWidth="1"/>
    <col min="6154" max="6154" width="4.09765625" style="1" bestFit="1" customWidth="1"/>
    <col min="6155" max="6155" width="2.59765625" style="1" bestFit="1" customWidth="1"/>
    <col min="6156" max="6156" width="3.3984375" style="1" bestFit="1" customWidth="1"/>
    <col min="6157" max="6157" width="2.59765625" style="1" bestFit="1" customWidth="1"/>
    <col min="6158" max="6158" width="3.3984375" style="1" bestFit="1" customWidth="1"/>
    <col min="6159" max="6159" width="2.59765625" style="1" bestFit="1" customWidth="1"/>
    <col min="6160" max="6160" width="4.09765625" style="1" bestFit="1" customWidth="1"/>
    <col min="6161" max="6161" width="3.3984375" style="1" bestFit="1" customWidth="1"/>
    <col min="6162" max="6162" width="4.09765625" style="1" bestFit="1" customWidth="1"/>
    <col min="6163" max="6163" width="3.3984375" style="1" bestFit="1" customWidth="1"/>
    <col min="6164" max="6400" width="11" style="1"/>
    <col min="6401" max="6401" width="5.59765625" style="1" bestFit="1" customWidth="1"/>
    <col min="6402" max="6402" width="21.3984375" style="1" bestFit="1" customWidth="1"/>
    <col min="6403" max="6405" width="4.09765625" style="1" bestFit="1" customWidth="1"/>
    <col min="6406" max="6407" width="3.5" style="1" customWidth="1"/>
    <col min="6408" max="6409" width="3.69921875" style="1" customWidth="1"/>
    <col min="6410" max="6410" width="4.09765625" style="1" bestFit="1" customWidth="1"/>
    <col min="6411" max="6411" width="2.59765625" style="1" bestFit="1" customWidth="1"/>
    <col min="6412" max="6412" width="3.3984375" style="1" bestFit="1" customWidth="1"/>
    <col min="6413" max="6413" width="2.59765625" style="1" bestFit="1" customWidth="1"/>
    <col min="6414" max="6414" width="3.3984375" style="1" bestFit="1" customWidth="1"/>
    <col min="6415" max="6415" width="2.59765625" style="1" bestFit="1" customWidth="1"/>
    <col min="6416" max="6416" width="4.09765625" style="1" bestFit="1" customWidth="1"/>
    <col min="6417" max="6417" width="3.3984375" style="1" bestFit="1" customWidth="1"/>
    <col min="6418" max="6418" width="4.09765625" style="1" bestFit="1" customWidth="1"/>
    <col min="6419" max="6419" width="3.3984375" style="1" bestFit="1" customWidth="1"/>
    <col min="6420" max="6656" width="11" style="1"/>
    <col min="6657" max="6657" width="5.59765625" style="1" bestFit="1" customWidth="1"/>
    <col min="6658" max="6658" width="21.3984375" style="1" bestFit="1" customWidth="1"/>
    <col min="6659" max="6661" width="4.09765625" style="1" bestFit="1" customWidth="1"/>
    <col min="6662" max="6663" width="3.5" style="1" customWidth="1"/>
    <col min="6664" max="6665" width="3.69921875" style="1" customWidth="1"/>
    <col min="6666" max="6666" width="4.09765625" style="1" bestFit="1" customWidth="1"/>
    <col min="6667" max="6667" width="2.59765625" style="1" bestFit="1" customWidth="1"/>
    <col min="6668" max="6668" width="3.3984375" style="1" bestFit="1" customWidth="1"/>
    <col min="6669" max="6669" width="2.59765625" style="1" bestFit="1" customWidth="1"/>
    <col min="6670" max="6670" width="3.3984375" style="1" bestFit="1" customWidth="1"/>
    <col min="6671" max="6671" width="2.59765625" style="1" bestFit="1" customWidth="1"/>
    <col min="6672" max="6672" width="4.09765625" style="1" bestFit="1" customWidth="1"/>
    <col min="6673" max="6673" width="3.3984375" style="1" bestFit="1" customWidth="1"/>
    <col min="6674" max="6674" width="4.09765625" style="1" bestFit="1" customWidth="1"/>
    <col min="6675" max="6675" width="3.3984375" style="1" bestFit="1" customWidth="1"/>
    <col min="6676" max="6912" width="11" style="1"/>
    <col min="6913" max="6913" width="5.59765625" style="1" bestFit="1" customWidth="1"/>
    <col min="6914" max="6914" width="21.3984375" style="1" bestFit="1" customWidth="1"/>
    <col min="6915" max="6917" width="4.09765625" style="1" bestFit="1" customWidth="1"/>
    <col min="6918" max="6919" width="3.5" style="1" customWidth="1"/>
    <col min="6920" max="6921" width="3.69921875" style="1" customWidth="1"/>
    <col min="6922" max="6922" width="4.09765625" style="1" bestFit="1" customWidth="1"/>
    <col min="6923" max="6923" width="2.59765625" style="1" bestFit="1" customWidth="1"/>
    <col min="6924" max="6924" width="3.3984375" style="1" bestFit="1" customWidth="1"/>
    <col min="6925" max="6925" width="2.59765625" style="1" bestFit="1" customWidth="1"/>
    <col min="6926" max="6926" width="3.3984375" style="1" bestFit="1" customWidth="1"/>
    <col min="6927" max="6927" width="2.59765625" style="1" bestFit="1" customWidth="1"/>
    <col min="6928" max="6928" width="4.09765625" style="1" bestFit="1" customWidth="1"/>
    <col min="6929" max="6929" width="3.3984375" style="1" bestFit="1" customWidth="1"/>
    <col min="6930" max="6930" width="4.09765625" style="1" bestFit="1" customWidth="1"/>
    <col min="6931" max="6931" width="3.3984375" style="1" bestFit="1" customWidth="1"/>
    <col min="6932" max="7168" width="11" style="1"/>
    <col min="7169" max="7169" width="5.59765625" style="1" bestFit="1" customWidth="1"/>
    <col min="7170" max="7170" width="21.3984375" style="1" bestFit="1" customWidth="1"/>
    <col min="7171" max="7173" width="4.09765625" style="1" bestFit="1" customWidth="1"/>
    <col min="7174" max="7175" width="3.5" style="1" customWidth="1"/>
    <col min="7176" max="7177" width="3.69921875" style="1" customWidth="1"/>
    <col min="7178" max="7178" width="4.09765625" style="1" bestFit="1" customWidth="1"/>
    <col min="7179" max="7179" width="2.59765625" style="1" bestFit="1" customWidth="1"/>
    <col min="7180" max="7180" width="3.3984375" style="1" bestFit="1" customWidth="1"/>
    <col min="7181" max="7181" width="2.59765625" style="1" bestFit="1" customWidth="1"/>
    <col min="7182" max="7182" width="3.3984375" style="1" bestFit="1" customWidth="1"/>
    <col min="7183" max="7183" width="2.59765625" style="1" bestFit="1" customWidth="1"/>
    <col min="7184" max="7184" width="4.09765625" style="1" bestFit="1" customWidth="1"/>
    <col min="7185" max="7185" width="3.3984375" style="1" bestFit="1" customWidth="1"/>
    <col min="7186" max="7186" width="4.09765625" style="1" bestFit="1" customWidth="1"/>
    <col min="7187" max="7187" width="3.3984375" style="1" bestFit="1" customWidth="1"/>
    <col min="7188" max="7424" width="11" style="1"/>
    <col min="7425" max="7425" width="5.59765625" style="1" bestFit="1" customWidth="1"/>
    <col min="7426" max="7426" width="21.3984375" style="1" bestFit="1" customWidth="1"/>
    <col min="7427" max="7429" width="4.09765625" style="1" bestFit="1" customWidth="1"/>
    <col min="7430" max="7431" width="3.5" style="1" customWidth="1"/>
    <col min="7432" max="7433" width="3.69921875" style="1" customWidth="1"/>
    <col min="7434" max="7434" width="4.09765625" style="1" bestFit="1" customWidth="1"/>
    <col min="7435" max="7435" width="2.59765625" style="1" bestFit="1" customWidth="1"/>
    <col min="7436" max="7436" width="3.3984375" style="1" bestFit="1" customWidth="1"/>
    <col min="7437" max="7437" width="2.59765625" style="1" bestFit="1" customWidth="1"/>
    <col min="7438" max="7438" width="3.3984375" style="1" bestFit="1" customWidth="1"/>
    <col min="7439" max="7439" width="2.59765625" style="1" bestFit="1" customWidth="1"/>
    <col min="7440" max="7440" width="4.09765625" style="1" bestFit="1" customWidth="1"/>
    <col min="7441" max="7441" width="3.3984375" style="1" bestFit="1" customWidth="1"/>
    <col min="7442" max="7442" width="4.09765625" style="1" bestFit="1" customWidth="1"/>
    <col min="7443" max="7443" width="3.3984375" style="1" bestFit="1" customWidth="1"/>
    <col min="7444" max="7680" width="11" style="1"/>
    <col min="7681" max="7681" width="5.59765625" style="1" bestFit="1" customWidth="1"/>
    <col min="7682" max="7682" width="21.3984375" style="1" bestFit="1" customWidth="1"/>
    <col min="7683" max="7685" width="4.09765625" style="1" bestFit="1" customWidth="1"/>
    <col min="7686" max="7687" width="3.5" style="1" customWidth="1"/>
    <col min="7688" max="7689" width="3.69921875" style="1" customWidth="1"/>
    <col min="7690" max="7690" width="4.09765625" style="1" bestFit="1" customWidth="1"/>
    <col min="7691" max="7691" width="2.59765625" style="1" bestFit="1" customWidth="1"/>
    <col min="7692" max="7692" width="3.3984375" style="1" bestFit="1" customWidth="1"/>
    <col min="7693" max="7693" width="2.59765625" style="1" bestFit="1" customWidth="1"/>
    <col min="7694" max="7694" width="3.3984375" style="1" bestFit="1" customWidth="1"/>
    <col min="7695" max="7695" width="2.59765625" style="1" bestFit="1" customWidth="1"/>
    <col min="7696" max="7696" width="4.09765625" style="1" bestFit="1" customWidth="1"/>
    <col min="7697" max="7697" width="3.3984375" style="1" bestFit="1" customWidth="1"/>
    <col min="7698" max="7698" width="4.09765625" style="1" bestFit="1" customWidth="1"/>
    <col min="7699" max="7699" width="3.3984375" style="1" bestFit="1" customWidth="1"/>
    <col min="7700" max="7936" width="11" style="1"/>
    <col min="7937" max="7937" width="5.59765625" style="1" bestFit="1" customWidth="1"/>
    <col min="7938" max="7938" width="21.3984375" style="1" bestFit="1" customWidth="1"/>
    <col min="7939" max="7941" width="4.09765625" style="1" bestFit="1" customWidth="1"/>
    <col min="7942" max="7943" width="3.5" style="1" customWidth="1"/>
    <col min="7944" max="7945" width="3.69921875" style="1" customWidth="1"/>
    <col min="7946" max="7946" width="4.09765625" style="1" bestFit="1" customWidth="1"/>
    <col min="7947" max="7947" width="2.59765625" style="1" bestFit="1" customWidth="1"/>
    <col min="7948" max="7948" width="3.3984375" style="1" bestFit="1" customWidth="1"/>
    <col min="7949" max="7949" width="2.59765625" style="1" bestFit="1" customWidth="1"/>
    <col min="7950" max="7950" width="3.3984375" style="1" bestFit="1" customWidth="1"/>
    <col min="7951" max="7951" width="2.59765625" style="1" bestFit="1" customWidth="1"/>
    <col min="7952" max="7952" width="4.09765625" style="1" bestFit="1" customWidth="1"/>
    <col min="7953" max="7953" width="3.3984375" style="1" bestFit="1" customWidth="1"/>
    <col min="7954" max="7954" width="4.09765625" style="1" bestFit="1" customWidth="1"/>
    <col min="7955" max="7955" width="3.3984375" style="1" bestFit="1" customWidth="1"/>
    <col min="7956" max="8192" width="11" style="1"/>
    <col min="8193" max="8193" width="5.59765625" style="1" bestFit="1" customWidth="1"/>
    <col min="8194" max="8194" width="21.3984375" style="1" bestFit="1" customWidth="1"/>
    <col min="8195" max="8197" width="4.09765625" style="1" bestFit="1" customWidth="1"/>
    <col min="8198" max="8199" width="3.5" style="1" customWidth="1"/>
    <col min="8200" max="8201" width="3.69921875" style="1" customWidth="1"/>
    <col min="8202" max="8202" width="4.09765625" style="1" bestFit="1" customWidth="1"/>
    <col min="8203" max="8203" width="2.59765625" style="1" bestFit="1" customWidth="1"/>
    <col min="8204" max="8204" width="3.3984375" style="1" bestFit="1" customWidth="1"/>
    <col min="8205" max="8205" width="2.59765625" style="1" bestFit="1" customWidth="1"/>
    <col min="8206" max="8206" width="3.3984375" style="1" bestFit="1" customWidth="1"/>
    <col min="8207" max="8207" width="2.59765625" style="1" bestFit="1" customWidth="1"/>
    <col min="8208" max="8208" width="4.09765625" style="1" bestFit="1" customWidth="1"/>
    <col min="8209" max="8209" width="3.3984375" style="1" bestFit="1" customWidth="1"/>
    <col min="8210" max="8210" width="4.09765625" style="1" bestFit="1" customWidth="1"/>
    <col min="8211" max="8211" width="3.3984375" style="1" bestFit="1" customWidth="1"/>
    <col min="8212" max="8448" width="11" style="1"/>
    <col min="8449" max="8449" width="5.59765625" style="1" bestFit="1" customWidth="1"/>
    <col min="8450" max="8450" width="21.3984375" style="1" bestFit="1" customWidth="1"/>
    <col min="8451" max="8453" width="4.09765625" style="1" bestFit="1" customWidth="1"/>
    <col min="8454" max="8455" width="3.5" style="1" customWidth="1"/>
    <col min="8456" max="8457" width="3.69921875" style="1" customWidth="1"/>
    <col min="8458" max="8458" width="4.09765625" style="1" bestFit="1" customWidth="1"/>
    <col min="8459" max="8459" width="2.59765625" style="1" bestFit="1" customWidth="1"/>
    <col min="8460" max="8460" width="3.3984375" style="1" bestFit="1" customWidth="1"/>
    <col min="8461" max="8461" width="2.59765625" style="1" bestFit="1" customWidth="1"/>
    <col min="8462" max="8462" width="3.3984375" style="1" bestFit="1" customWidth="1"/>
    <col min="8463" max="8463" width="2.59765625" style="1" bestFit="1" customWidth="1"/>
    <col min="8464" max="8464" width="4.09765625" style="1" bestFit="1" customWidth="1"/>
    <col min="8465" max="8465" width="3.3984375" style="1" bestFit="1" customWidth="1"/>
    <col min="8466" max="8466" width="4.09765625" style="1" bestFit="1" customWidth="1"/>
    <col min="8467" max="8467" width="3.3984375" style="1" bestFit="1" customWidth="1"/>
    <col min="8468" max="8704" width="11" style="1"/>
    <col min="8705" max="8705" width="5.59765625" style="1" bestFit="1" customWidth="1"/>
    <col min="8706" max="8706" width="21.3984375" style="1" bestFit="1" customWidth="1"/>
    <col min="8707" max="8709" width="4.09765625" style="1" bestFit="1" customWidth="1"/>
    <col min="8710" max="8711" width="3.5" style="1" customWidth="1"/>
    <col min="8712" max="8713" width="3.69921875" style="1" customWidth="1"/>
    <col min="8714" max="8714" width="4.09765625" style="1" bestFit="1" customWidth="1"/>
    <col min="8715" max="8715" width="2.59765625" style="1" bestFit="1" customWidth="1"/>
    <col min="8716" max="8716" width="3.3984375" style="1" bestFit="1" customWidth="1"/>
    <col min="8717" max="8717" width="2.59765625" style="1" bestFit="1" customWidth="1"/>
    <col min="8718" max="8718" width="3.3984375" style="1" bestFit="1" customWidth="1"/>
    <col min="8719" max="8719" width="2.59765625" style="1" bestFit="1" customWidth="1"/>
    <col min="8720" max="8720" width="4.09765625" style="1" bestFit="1" customWidth="1"/>
    <col min="8721" max="8721" width="3.3984375" style="1" bestFit="1" customWidth="1"/>
    <col min="8722" max="8722" width="4.09765625" style="1" bestFit="1" customWidth="1"/>
    <col min="8723" max="8723" width="3.3984375" style="1" bestFit="1" customWidth="1"/>
    <col min="8724" max="8960" width="11" style="1"/>
    <col min="8961" max="8961" width="5.59765625" style="1" bestFit="1" customWidth="1"/>
    <col min="8962" max="8962" width="21.3984375" style="1" bestFit="1" customWidth="1"/>
    <col min="8963" max="8965" width="4.09765625" style="1" bestFit="1" customWidth="1"/>
    <col min="8966" max="8967" width="3.5" style="1" customWidth="1"/>
    <col min="8968" max="8969" width="3.69921875" style="1" customWidth="1"/>
    <col min="8970" max="8970" width="4.09765625" style="1" bestFit="1" customWidth="1"/>
    <col min="8971" max="8971" width="2.59765625" style="1" bestFit="1" customWidth="1"/>
    <col min="8972" max="8972" width="3.3984375" style="1" bestFit="1" customWidth="1"/>
    <col min="8973" max="8973" width="2.59765625" style="1" bestFit="1" customWidth="1"/>
    <col min="8974" max="8974" width="3.3984375" style="1" bestFit="1" customWidth="1"/>
    <col min="8975" max="8975" width="2.59765625" style="1" bestFit="1" customWidth="1"/>
    <col min="8976" max="8976" width="4.09765625" style="1" bestFit="1" customWidth="1"/>
    <col min="8977" max="8977" width="3.3984375" style="1" bestFit="1" customWidth="1"/>
    <col min="8978" max="8978" width="4.09765625" style="1" bestFit="1" customWidth="1"/>
    <col min="8979" max="8979" width="3.3984375" style="1" bestFit="1" customWidth="1"/>
    <col min="8980" max="9216" width="11" style="1"/>
    <col min="9217" max="9217" width="5.59765625" style="1" bestFit="1" customWidth="1"/>
    <col min="9218" max="9218" width="21.3984375" style="1" bestFit="1" customWidth="1"/>
    <col min="9219" max="9221" width="4.09765625" style="1" bestFit="1" customWidth="1"/>
    <col min="9222" max="9223" width="3.5" style="1" customWidth="1"/>
    <col min="9224" max="9225" width="3.69921875" style="1" customWidth="1"/>
    <col min="9226" max="9226" width="4.09765625" style="1" bestFit="1" customWidth="1"/>
    <col min="9227" max="9227" width="2.59765625" style="1" bestFit="1" customWidth="1"/>
    <col min="9228" max="9228" width="3.3984375" style="1" bestFit="1" customWidth="1"/>
    <col min="9229" max="9229" width="2.59765625" style="1" bestFit="1" customWidth="1"/>
    <col min="9230" max="9230" width="3.3984375" style="1" bestFit="1" customWidth="1"/>
    <col min="9231" max="9231" width="2.59765625" style="1" bestFit="1" customWidth="1"/>
    <col min="9232" max="9232" width="4.09765625" style="1" bestFit="1" customWidth="1"/>
    <col min="9233" max="9233" width="3.3984375" style="1" bestFit="1" customWidth="1"/>
    <col min="9234" max="9234" width="4.09765625" style="1" bestFit="1" customWidth="1"/>
    <col min="9235" max="9235" width="3.3984375" style="1" bestFit="1" customWidth="1"/>
    <col min="9236" max="9472" width="11" style="1"/>
    <col min="9473" max="9473" width="5.59765625" style="1" bestFit="1" customWidth="1"/>
    <col min="9474" max="9474" width="21.3984375" style="1" bestFit="1" customWidth="1"/>
    <col min="9475" max="9477" width="4.09765625" style="1" bestFit="1" customWidth="1"/>
    <col min="9478" max="9479" width="3.5" style="1" customWidth="1"/>
    <col min="9480" max="9481" width="3.69921875" style="1" customWidth="1"/>
    <col min="9482" max="9482" width="4.09765625" style="1" bestFit="1" customWidth="1"/>
    <col min="9483" max="9483" width="2.59765625" style="1" bestFit="1" customWidth="1"/>
    <col min="9484" max="9484" width="3.3984375" style="1" bestFit="1" customWidth="1"/>
    <col min="9485" max="9485" width="2.59765625" style="1" bestFit="1" customWidth="1"/>
    <col min="9486" max="9486" width="3.3984375" style="1" bestFit="1" customWidth="1"/>
    <col min="9487" max="9487" width="2.59765625" style="1" bestFit="1" customWidth="1"/>
    <col min="9488" max="9488" width="4.09765625" style="1" bestFit="1" customWidth="1"/>
    <col min="9489" max="9489" width="3.3984375" style="1" bestFit="1" customWidth="1"/>
    <col min="9490" max="9490" width="4.09765625" style="1" bestFit="1" customWidth="1"/>
    <col min="9491" max="9491" width="3.3984375" style="1" bestFit="1" customWidth="1"/>
    <col min="9492" max="9728" width="11" style="1"/>
    <col min="9729" max="9729" width="5.59765625" style="1" bestFit="1" customWidth="1"/>
    <col min="9730" max="9730" width="21.3984375" style="1" bestFit="1" customWidth="1"/>
    <col min="9731" max="9733" width="4.09765625" style="1" bestFit="1" customWidth="1"/>
    <col min="9734" max="9735" width="3.5" style="1" customWidth="1"/>
    <col min="9736" max="9737" width="3.69921875" style="1" customWidth="1"/>
    <col min="9738" max="9738" width="4.09765625" style="1" bestFit="1" customWidth="1"/>
    <col min="9739" max="9739" width="2.59765625" style="1" bestFit="1" customWidth="1"/>
    <col min="9740" max="9740" width="3.3984375" style="1" bestFit="1" customWidth="1"/>
    <col min="9741" max="9741" width="2.59765625" style="1" bestFit="1" customWidth="1"/>
    <col min="9742" max="9742" width="3.3984375" style="1" bestFit="1" customWidth="1"/>
    <col min="9743" max="9743" width="2.59765625" style="1" bestFit="1" customWidth="1"/>
    <col min="9744" max="9744" width="4.09765625" style="1" bestFit="1" customWidth="1"/>
    <col min="9745" max="9745" width="3.3984375" style="1" bestFit="1" customWidth="1"/>
    <col min="9746" max="9746" width="4.09765625" style="1" bestFit="1" customWidth="1"/>
    <col min="9747" max="9747" width="3.3984375" style="1" bestFit="1" customWidth="1"/>
    <col min="9748" max="9984" width="11" style="1"/>
    <col min="9985" max="9985" width="5.59765625" style="1" bestFit="1" customWidth="1"/>
    <col min="9986" max="9986" width="21.3984375" style="1" bestFit="1" customWidth="1"/>
    <col min="9987" max="9989" width="4.09765625" style="1" bestFit="1" customWidth="1"/>
    <col min="9990" max="9991" width="3.5" style="1" customWidth="1"/>
    <col min="9992" max="9993" width="3.69921875" style="1" customWidth="1"/>
    <col min="9994" max="9994" width="4.09765625" style="1" bestFit="1" customWidth="1"/>
    <col min="9995" max="9995" width="2.59765625" style="1" bestFit="1" customWidth="1"/>
    <col min="9996" max="9996" width="3.3984375" style="1" bestFit="1" customWidth="1"/>
    <col min="9997" max="9997" width="2.59765625" style="1" bestFit="1" customWidth="1"/>
    <col min="9998" max="9998" width="3.3984375" style="1" bestFit="1" customWidth="1"/>
    <col min="9999" max="9999" width="2.59765625" style="1" bestFit="1" customWidth="1"/>
    <col min="10000" max="10000" width="4.09765625" style="1" bestFit="1" customWidth="1"/>
    <col min="10001" max="10001" width="3.3984375" style="1" bestFit="1" customWidth="1"/>
    <col min="10002" max="10002" width="4.09765625" style="1" bestFit="1" customWidth="1"/>
    <col min="10003" max="10003" width="3.3984375" style="1" bestFit="1" customWidth="1"/>
    <col min="10004" max="10240" width="11" style="1"/>
    <col min="10241" max="10241" width="5.59765625" style="1" bestFit="1" customWidth="1"/>
    <col min="10242" max="10242" width="21.3984375" style="1" bestFit="1" customWidth="1"/>
    <col min="10243" max="10245" width="4.09765625" style="1" bestFit="1" customWidth="1"/>
    <col min="10246" max="10247" width="3.5" style="1" customWidth="1"/>
    <col min="10248" max="10249" width="3.69921875" style="1" customWidth="1"/>
    <col min="10250" max="10250" width="4.09765625" style="1" bestFit="1" customWidth="1"/>
    <col min="10251" max="10251" width="2.59765625" style="1" bestFit="1" customWidth="1"/>
    <col min="10252" max="10252" width="3.3984375" style="1" bestFit="1" customWidth="1"/>
    <col min="10253" max="10253" width="2.59765625" style="1" bestFit="1" customWidth="1"/>
    <col min="10254" max="10254" width="3.3984375" style="1" bestFit="1" customWidth="1"/>
    <col min="10255" max="10255" width="2.59765625" style="1" bestFit="1" customWidth="1"/>
    <col min="10256" max="10256" width="4.09765625" style="1" bestFit="1" customWidth="1"/>
    <col min="10257" max="10257" width="3.3984375" style="1" bestFit="1" customWidth="1"/>
    <col min="10258" max="10258" width="4.09765625" style="1" bestFit="1" customWidth="1"/>
    <col min="10259" max="10259" width="3.3984375" style="1" bestFit="1" customWidth="1"/>
    <col min="10260" max="10496" width="11" style="1"/>
    <col min="10497" max="10497" width="5.59765625" style="1" bestFit="1" customWidth="1"/>
    <col min="10498" max="10498" width="21.3984375" style="1" bestFit="1" customWidth="1"/>
    <col min="10499" max="10501" width="4.09765625" style="1" bestFit="1" customWidth="1"/>
    <col min="10502" max="10503" width="3.5" style="1" customWidth="1"/>
    <col min="10504" max="10505" width="3.69921875" style="1" customWidth="1"/>
    <col min="10506" max="10506" width="4.09765625" style="1" bestFit="1" customWidth="1"/>
    <col min="10507" max="10507" width="2.59765625" style="1" bestFit="1" customWidth="1"/>
    <col min="10508" max="10508" width="3.3984375" style="1" bestFit="1" customWidth="1"/>
    <col min="10509" max="10509" width="2.59765625" style="1" bestFit="1" customWidth="1"/>
    <col min="10510" max="10510" width="3.3984375" style="1" bestFit="1" customWidth="1"/>
    <col min="10511" max="10511" width="2.59765625" style="1" bestFit="1" customWidth="1"/>
    <col min="10512" max="10512" width="4.09765625" style="1" bestFit="1" customWidth="1"/>
    <col min="10513" max="10513" width="3.3984375" style="1" bestFit="1" customWidth="1"/>
    <col min="10514" max="10514" width="4.09765625" style="1" bestFit="1" customWidth="1"/>
    <col min="10515" max="10515" width="3.3984375" style="1" bestFit="1" customWidth="1"/>
    <col min="10516" max="10752" width="11" style="1"/>
    <col min="10753" max="10753" width="5.59765625" style="1" bestFit="1" customWidth="1"/>
    <col min="10754" max="10754" width="21.3984375" style="1" bestFit="1" customWidth="1"/>
    <col min="10755" max="10757" width="4.09765625" style="1" bestFit="1" customWidth="1"/>
    <col min="10758" max="10759" width="3.5" style="1" customWidth="1"/>
    <col min="10760" max="10761" width="3.69921875" style="1" customWidth="1"/>
    <col min="10762" max="10762" width="4.09765625" style="1" bestFit="1" customWidth="1"/>
    <col min="10763" max="10763" width="2.59765625" style="1" bestFit="1" customWidth="1"/>
    <col min="10764" max="10764" width="3.3984375" style="1" bestFit="1" customWidth="1"/>
    <col min="10765" max="10765" width="2.59765625" style="1" bestFit="1" customWidth="1"/>
    <col min="10766" max="10766" width="3.3984375" style="1" bestFit="1" customWidth="1"/>
    <col min="10767" max="10767" width="2.59765625" style="1" bestFit="1" customWidth="1"/>
    <col min="10768" max="10768" width="4.09765625" style="1" bestFit="1" customWidth="1"/>
    <col min="10769" max="10769" width="3.3984375" style="1" bestFit="1" customWidth="1"/>
    <col min="10770" max="10770" width="4.09765625" style="1" bestFit="1" customWidth="1"/>
    <col min="10771" max="10771" width="3.3984375" style="1" bestFit="1" customWidth="1"/>
    <col min="10772" max="11008" width="11" style="1"/>
    <col min="11009" max="11009" width="5.59765625" style="1" bestFit="1" customWidth="1"/>
    <col min="11010" max="11010" width="21.3984375" style="1" bestFit="1" customWidth="1"/>
    <col min="11011" max="11013" width="4.09765625" style="1" bestFit="1" customWidth="1"/>
    <col min="11014" max="11015" width="3.5" style="1" customWidth="1"/>
    <col min="11016" max="11017" width="3.69921875" style="1" customWidth="1"/>
    <col min="11018" max="11018" width="4.09765625" style="1" bestFit="1" customWidth="1"/>
    <col min="11019" max="11019" width="2.59765625" style="1" bestFit="1" customWidth="1"/>
    <col min="11020" max="11020" width="3.3984375" style="1" bestFit="1" customWidth="1"/>
    <col min="11021" max="11021" width="2.59765625" style="1" bestFit="1" customWidth="1"/>
    <col min="11022" max="11022" width="3.3984375" style="1" bestFit="1" customWidth="1"/>
    <col min="11023" max="11023" width="2.59765625" style="1" bestFit="1" customWidth="1"/>
    <col min="11024" max="11024" width="4.09765625" style="1" bestFit="1" customWidth="1"/>
    <col min="11025" max="11025" width="3.3984375" style="1" bestFit="1" customWidth="1"/>
    <col min="11026" max="11026" width="4.09765625" style="1" bestFit="1" customWidth="1"/>
    <col min="11027" max="11027" width="3.3984375" style="1" bestFit="1" customWidth="1"/>
    <col min="11028" max="11264" width="11" style="1"/>
    <col min="11265" max="11265" width="5.59765625" style="1" bestFit="1" customWidth="1"/>
    <col min="11266" max="11266" width="21.3984375" style="1" bestFit="1" customWidth="1"/>
    <col min="11267" max="11269" width="4.09765625" style="1" bestFit="1" customWidth="1"/>
    <col min="11270" max="11271" width="3.5" style="1" customWidth="1"/>
    <col min="11272" max="11273" width="3.69921875" style="1" customWidth="1"/>
    <col min="11274" max="11274" width="4.09765625" style="1" bestFit="1" customWidth="1"/>
    <col min="11275" max="11275" width="2.59765625" style="1" bestFit="1" customWidth="1"/>
    <col min="11276" max="11276" width="3.3984375" style="1" bestFit="1" customWidth="1"/>
    <col min="11277" max="11277" width="2.59765625" style="1" bestFit="1" customWidth="1"/>
    <col min="11278" max="11278" width="3.3984375" style="1" bestFit="1" customWidth="1"/>
    <col min="11279" max="11279" width="2.59765625" style="1" bestFit="1" customWidth="1"/>
    <col min="11280" max="11280" width="4.09765625" style="1" bestFit="1" customWidth="1"/>
    <col min="11281" max="11281" width="3.3984375" style="1" bestFit="1" customWidth="1"/>
    <col min="11282" max="11282" width="4.09765625" style="1" bestFit="1" customWidth="1"/>
    <col min="11283" max="11283" width="3.3984375" style="1" bestFit="1" customWidth="1"/>
    <col min="11284" max="11520" width="11" style="1"/>
    <col min="11521" max="11521" width="5.59765625" style="1" bestFit="1" customWidth="1"/>
    <col min="11522" max="11522" width="21.3984375" style="1" bestFit="1" customWidth="1"/>
    <col min="11523" max="11525" width="4.09765625" style="1" bestFit="1" customWidth="1"/>
    <col min="11526" max="11527" width="3.5" style="1" customWidth="1"/>
    <col min="11528" max="11529" width="3.69921875" style="1" customWidth="1"/>
    <col min="11530" max="11530" width="4.09765625" style="1" bestFit="1" customWidth="1"/>
    <col min="11531" max="11531" width="2.59765625" style="1" bestFit="1" customWidth="1"/>
    <col min="11532" max="11532" width="3.3984375" style="1" bestFit="1" customWidth="1"/>
    <col min="11533" max="11533" width="2.59765625" style="1" bestFit="1" customWidth="1"/>
    <col min="11534" max="11534" width="3.3984375" style="1" bestFit="1" customWidth="1"/>
    <col min="11535" max="11535" width="2.59765625" style="1" bestFit="1" customWidth="1"/>
    <col min="11536" max="11536" width="4.09765625" style="1" bestFit="1" customWidth="1"/>
    <col min="11537" max="11537" width="3.3984375" style="1" bestFit="1" customWidth="1"/>
    <col min="11538" max="11538" width="4.09765625" style="1" bestFit="1" customWidth="1"/>
    <col min="11539" max="11539" width="3.3984375" style="1" bestFit="1" customWidth="1"/>
    <col min="11540" max="11776" width="11" style="1"/>
    <col min="11777" max="11777" width="5.59765625" style="1" bestFit="1" customWidth="1"/>
    <col min="11778" max="11778" width="21.3984375" style="1" bestFit="1" customWidth="1"/>
    <col min="11779" max="11781" width="4.09765625" style="1" bestFit="1" customWidth="1"/>
    <col min="11782" max="11783" width="3.5" style="1" customWidth="1"/>
    <col min="11784" max="11785" width="3.69921875" style="1" customWidth="1"/>
    <col min="11786" max="11786" width="4.09765625" style="1" bestFit="1" customWidth="1"/>
    <col min="11787" max="11787" width="2.59765625" style="1" bestFit="1" customWidth="1"/>
    <col min="11788" max="11788" width="3.3984375" style="1" bestFit="1" customWidth="1"/>
    <col min="11789" max="11789" width="2.59765625" style="1" bestFit="1" customWidth="1"/>
    <col min="11790" max="11790" width="3.3984375" style="1" bestFit="1" customWidth="1"/>
    <col min="11791" max="11791" width="2.59765625" style="1" bestFit="1" customWidth="1"/>
    <col min="11792" max="11792" width="4.09765625" style="1" bestFit="1" customWidth="1"/>
    <col min="11793" max="11793" width="3.3984375" style="1" bestFit="1" customWidth="1"/>
    <col min="11794" max="11794" width="4.09765625" style="1" bestFit="1" customWidth="1"/>
    <col min="11795" max="11795" width="3.3984375" style="1" bestFit="1" customWidth="1"/>
    <col min="11796" max="12032" width="11" style="1"/>
    <col min="12033" max="12033" width="5.59765625" style="1" bestFit="1" customWidth="1"/>
    <col min="12034" max="12034" width="21.3984375" style="1" bestFit="1" customWidth="1"/>
    <col min="12035" max="12037" width="4.09765625" style="1" bestFit="1" customWidth="1"/>
    <col min="12038" max="12039" width="3.5" style="1" customWidth="1"/>
    <col min="12040" max="12041" width="3.69921875" style="1" customWidth="1"/>
    <col min="12042" max="12042" width="4.09765625" style="1" bestFit="1" customWidth="1"/>
    <col min="12043" max="12043" width="2.59765625" style="1" bestFit="1" customWidth="1"/>
    <col min="12044" max="12044" width="3.3984375" style="1" bestFit="1" customWidth="1"/>
    <col min="12045" max="12045" width="2.59765625" style="1" bestFit="1" customWidth="1"/>
    <col min="12046" max="12046" width="3.3984375" style="1" bestFit="1" customWidth="1"/>
    <col min="12047" max="12047" width="2.59765625" style="1" bestFit="1" customWidth="1"/>
    <col min="12048" max="12048" width="4.09765625" style="1" bestFit="1" customWidth="1"/>
    <col min="12049" max="12049" width="3.3984375" style="1" bestFit="1" customWidth="1"/>
    <col min="12050" max="12050" width="4.09765625" style="1" bestFit="1" customWidth="1"/>
    <col min="12051" max="12051" width="3.3984375" style="1" bestFit="1" customWidth="1"/>
    <col min="12052" max="12288" width="11" style="1"/>
    <col min="12289" max="12289" width="5.59765625" style="1" bestFit="1" customWidth="1"/>
    <col min="12290" max="12290" width="21.3984375" style="1" bestFit="1" customWidth="1"/>
    <col min="12291" max="12293" width="4.09765625" style="1" bestFit="1" customWidth="1"/>
    <col min="12294" max="12295" width="3.5" style="1" customWidth="1"/>
    <col min="12296" max="12297" width="3.69921875" style="1" customWidth="1"/>
    <col min="12298" max="12298" width="4.09765625" style="1" bestFit="1" customWidth="1"/>
    <col min="12299" max="12299" width="2.59765625" style="1" bestFit="1" customWidth="1"/>
    <col min="12300" max="12300" width="3.3984375" style="1" bestFit="1" customWidth="1"/>
    <col min="12301" max="12301" width="2.59765625" style="1" bestFit="1" customWidth="1"/>
    <col min="12302" max="12302" width="3.3984375" style="1" bestFit="1" customWidth="1"/>
    <col min="12303" max="12303" width="2.59765625" style="1" bestFit="1" customWidth="1"/>
    <col min="12304" max="12304" width="4.09765625" style="1" bestFit="1" customWidth="1"/>
    <col min="12305" max="12305" width="3.3984375" style="1" bestFit="1" customWidth="1"/>
    <col min="12306" max="12306" width="4.09765625" style="1" bestFit="1" customWidth="1"/>
    <col min="12307" max="12307" width="3.3984375" style="1" bestFit="1" customWidth="1"/>
    <col min="12308" max="12544" width="11" style="1"/>
    <col min="12545" max="12545" width="5.59765625" style="1" bestFit="1" customWidth="1"/>
    <col min="12546" max="12546" width="21.3984375" style="1" bestFit="1" customWidth="1"/>
    <col min="12547" max="12549" width="4.09765625" style="1" bestFit="1" customWidth="1"/>
    <col min="12550" max="12551" width="3.5" style="1" customWidth="1"/>
    <col min="12552" max="12553" width="3.69921875" style="1" customWidth="1"/>
    <col min="12554" max="12554" width="4.09765625" style="1" bestFit="1" customWidth="1"/>
    <col min="12555" max="12555" width="2.59765625" style="1" bestFit="1" customWidth="1"/>
    <col min="12556" max="12556" width="3.3984375" style="1" bestFit="1" customWidth="1"/>
    <col min="12557" max="12557" width="2.59765625" style="1" bestFit="1" customWidth="1"/>
    <col min="12558" max="12558" width="3.3984375" style="1" bestFit="1" customWidth="1"/>
    <col min="12559" max="12559" width="2.59765625" style="1" bestFit="1" customWidth="1"/>
    <col min="12560" max="12560" width="4.09765625" style="1" bestFit="1" customWidth="1"/>
    <col min="12561" max="12561" width="3.3984375" style="1" bestFit="1" customWidth="1"/>
    <col min="12562" max="12562" width="4.09765625" style="1" bestFit="1" customWidth="1"/>
    <col min="12563" max="12563" width="3.3984375" style="1" bestFit="1" customWidth="1"/>
    <col min="12564" max="12800" width="11" style="1"/>
    <col min="12801" max="12801" width="5.59765625" style="1" bestFit="1" customWidth="1"/>
    <col min="12802" max="12802" width="21.3984375" style="1" bestFit="1" customWidth="1"/>
    <col min="12803" max="12805" width="4.09765625" style="1" bestFit="1" customWidth="1"/>
    <col min="12806" max="12807" width="3.5" style="1" customWidth="1"/>
    <col min="12808" max="12809" width="3.69921875" style="1" customWidth="1"/>
    <col min="12810" max="12810" width="4.09765625" style="1" bestFit="1" customWidth="1"/>
    <col min="12811" max="12811" width="2.59765625" style="1" bestFit="1" customWidth="1"/>
    <col min="12812" max="12812" width="3.3984375" style="1" bestFit="1" customWidth="1"/>
    <col min="12813" max="12813" width="2.59765625" style="1" bestFit="1" customWidth="1"/>
    <col min="12814" max="12814" width="3.3984375" style="1" bestFit="1" customWidth="1"/>
    <col min="12815" max="12815" width="2.59765625" style="1" bestFit="1" customWidth="1"/>
    <col min="12816" max="12816" width="4.09765625" style="1" bestFit="1" customWidth="1"/>
    <col min="12817" max="12817" width="3.3984375" style="1" bestFit="1" customWidth="1"/>
    <col min="12818" max="12818" width="4.09765625" style="1" bestFit="1" customWidth="1"/>
    <col min="12819" max="12819" width="3.3984375" style="1" bestFit="1" customWidth="1"/>
    <col min="12820" max="13056" width="11" style="1"/>
    <col min="13057" max="13057" width="5.59765625" style="1" bestFit="1" customWidth="1"/>
    <col min="13058" max="13058" width="21.3984375" style="1" bestFit="1" customWidth="1"/>
    <col min="13059" max="13061" width="4.09765625" style="1" bestFit="1" customWidth="1"/>
    <col min="13062" max="13063" width="3.5" style="1" customWidth="1"/>
    <col min="13064" max="13065" width="3.69921875" style="1" customWidth="1"/>
    <col min="13066" max="13066" width="4.09765625" style="1" bestFit="1" customWidth="1"/>
    <col min="13067" max="13067" width="2.59765625" style="1" bestFit="1" customWidth="1"/>
    <col min="13068" max="13068" width="3.3984375" style="1" bestFit="1" customWidth="1"/>
    <col min="13069" max="13069" width="2.59765625" style="1" bestFit="1" customWidth="1"/>
    <col min="13070" max="13070" width="3.3984375" style="1" bestFit="1" customWidth="1"/>
    <col min="13071" max="13071" width="2.59765625" style="1" bestFit="1" customWidth="1"/>
    <col min="13072" max="13072" width="4.09765625" style="1" bestFit="1" customWidth="1"/>
    <col min="13073" max="13073" width="3.3984375" style="1" bestFit="1" customWidth="1"/>
    <col min="13074" max="13074" width="4.09765625" style="1" bestFit="1" customWidth="1"/>
    <col min="13075" max="13075" width="3.3984375" style="1" bestFit="1" customWidth="1"/>
    <col min="13076" max="13312" width="11" style="1"/>
    <col min="13313" max="13313" width="5.59765625" style="1" bestFit="1" customWidth="1"/>
    <col min="13314" max="13314" width="21.3984375" style="1" bestFit="1" customWidth="1"/>
    <col min="13315" max="13317" width="4.09765625" style="1" bestFit="1" customWidth="1"/>
    <col min="13318" max="13319" width="3.5" style="1" customWidth="1"/>
    <col min="13320" max="13321" width="3.69921875" style="1" customWidth="1"/>
    <col min="13322" max="13322" width="4.09765625" style="1" bestFit="1" customWidth="1"/>
    <col min="13323" max="13323" width="2.59765625" style="1" bestFit="1" customWidth="1"/>
    <col min="13324" max="13324" width="3.3984375" style="1" bestFit="1" customWidth="1"/>
    <col min="13325" max="13325" width="2.59765625" style="1" bestFit="1" customWidth="1"/>
    <col min="13326" max="13326" width="3.3984375" style="1" bestFit="1" customWidth="1"/>
    <col min="13327" max="13327" width="2.59765625" style="1" bestFit="1" customWidth="1"/>
    <col min="13328" max="13328" width="4.09765625" style="1" bestFit="1" customWidth="1"/>
    <col min="13329" max="13329" width="3.3984375" style="1" bestFit="1" customWidth="1"/>
    <col min="13330" max="13330" width="4.09765625" style="1" bestFit="1" customWidth="1"/>
    <col min="13331" max="13331" width="3.3984375" style="1" bestFit="1" customWidth="1"/>
    <col min="13332" max="13568" width="11" style="1"/>
    <col min="13569" max="13569" width="5.59765625" style="1" bestFit="1" customWidth="1"/>
    <col min="13570" max="13570" width="21.3984375" style="1" bestFit="1" customWidth="1"/>
    <col min="13571" max="13573" width="4.09765625" style="1" bestFit="1" customWidth="1"/>
    <col min="13574" max="13575" width="3.5" style="1" customWidth="1"/>
    <col min="13576" max="13577" width="3.69921875" style="1" customWidth="1"/>
    <col min="13578" max="13578" width="4.09765625" style="1" bestFit="1" customWidth="1"/>
    <col min="13579" max="13579" width="2.59765625" style="1" bestFit="1" customWidth="1"/>
    <col min="13580" max="13580" width="3.3984375" style="1" bestFit="1" customWidth="1"/>
    <col min="13581" max="13581" width="2.59765625" style="1" bestFit="1" customWidth="1"/>
    <col min="13582" max="13582" width="3.3984375" style="1" bestFit="1" customWidth="1"/>
    <col min="13583" max="13583" width="2.59765625" style="1" bestFit="1" customWidth="1"/>
    <col min="13584" max="13584" width="4.09765625" style="1" bestFit="1" customWidth="1"/>
    <col min="13585" max="13585" width="3.3984375" style="1" bestFit="1" customWidth="1"/>
    <col min="13586" max="13586" width="4.09765625" style="1" bestFit="1" customWidth="1"/>
    <col min="13587" max="13587" width="3.3984375" style="1" bestFit="1" customWidth="1"/>
    <col min="13588" max="13824" width="11" style="1"/>
    <col min="13825" max="13825" width="5.59765625" style="1" bestFit="1" customWidth="1"/>
    <col min="13826" max="13826" width="21.3984375" style="1" bestFit="1" customWidth="1"/>
    <col min="13827" max="13829" width="4.09765625" style="1" bestFit="1" customWidth="1"/>
    <col min="13830" max="13831" width="3.5" style="1" customWidth="1"/>
    <col min="13832" max="13833" width="3.69921875" style="1" customWidth="1"/>
    <col min="13834" max="13834" width="4.09765625" style="1" bestFit="1" customWidth="1"/>
    <col min="13835" max="13835" width="2.59765625" style="1" bestFit="1" customWidth="1"/>
    <col min="13836" max="13836" width="3.3984375" style="1" bestFit="1" customWidth="1"/>
    <col min="13837" max="13837" width="2.59765625" style="1" bestFit="1" customWidth="1"/>
    <col min="13838" max="13838" width="3.3984375" style="1" bestFit="1" customWidth="1"/>
    <col min="13839" max="13839" width="2.59765625" style="1" bestFit="1" customWidth="1"/>
    <col min="13840" max="13840" width="4.09765625" style="1" bestFit="1" customWidth="1"/>
    <col min="13841" max="13841" width="3.3984375" style="1" bestFit="1" customWidth="1"/>
    <col min="13842" max="13842" width="4.09765625" style="1" bestFit="1" customWidth="1"/>
    <col min="13843" max="13843" width="3.3984375" style="1" bestFit="1" customWidth="1"/>
    <col min="13844" max="14080" width="11" style="1"/>
    <col min="14081" max="14081" width="5.59765625" style="1" bestFit="1" customWidth="1"/>
    <col min="14082" max="14082" width="21.3984375" style="1" bestFit="1" customWidth="1"/>
    <col min="14083" max="14085" width="4.09765625" style="1" bestFit="1" customWidth="1"/>
    <col min="14086" max="14087" width="3.5" style="1" customWidth="1"/>
    <col min="14088" max="14089" width="3.69921875" style="1" customWidth="1"/>
    <col min="14090" max="14090" width="4.09765625" style="1" bestFit="1" customWidth="1"/>
    <col min="14091" max="14091" width="2.59765625" style="1" bestFit="1" customWidth="1"/>
    <col min="14092" max="14092" width="3.3984375" style="1" bestFit="1" customWidth="1"/>
    <col min="14093" max="14093" width="2.59765625" style="1" bestFit="1" customWidth="1"/>
    <col min="14094" max="14094" width="3.3984375" style="1" bestFit="1" customWidth="1"/>
    <col min="14095" max="14095" width="2.59765625" style="1" bestFit="1" customWidth="1"/>
    <col min="14096" max="14096" width="4.09765625" style="1" bestFit="1" customWidth="1"/>
    <col min="14097" max="14097" width="3.3984375" style="1" bestFit="1" customWidth="1"/>
    <col min="14098" max="14098" width="4.09765625" style="1" bestFit="1" customWidth="1"/>
    <col min="14099" max="14099" width="3.3984375" style="1" bestFit="1" customWidth="1"/>
    <col min="14100" max="14336" width="11" style="1"/>
    <col min="14337" max="14337" width="5.59765625" style="1" bestFit="1" customWidth="1"/>
    <col min="14338" max="14338" width="21.3984375" style="1" bestFit="1" customWidth="1"/>
    <col min="14339" max="14341" width="4.09765625" style="1" bestFit="1" customWidth="1"/>
    <col min="14342" max="14343" width="3.5" style="1" customWidth="1"/>
    <col min="14344" max="14345" width="3.69921875" style="1" customWidth="1"/>
    <col min="14346" max="14346" width="4.09765625" style="1" bestFit="1" customWidth="1"/>
    <col min="14347" max="14347" width="2.59765625" style="1" bestFit="1" customWidth="1"/>
    <col min="14348" max="14348" width="3.3984375" style="1" bestFit="1" customWidth="1"/>
    <col min="14349" max="14349" width="2.59765625" style="1" bestFit="1" customWidth="1"/>
    <col min="14350" max="14350" width="3.3984375" style="1" bestFit="1" customWidth="1"/>
    <col min="14351" max="14351" width="2.59765625" style="1" bestFit="1" customWidth="1"/>
    <col min="14352" max="14352" width="4.09765625" style="1" bestFit="1" customWidth="1"/>
    <col min="14353" max="14353" width="3.3984375" style="1" bestFit="1" customWidth="1"/>
    <col min="14354" max="14354" width="4.09765625" style="1" bestFit="1" customWidth="1"/>
    <col min="14355" max="14355" width="3.3984375" style="1" bestFit="1" customWidth="1"/>
    <col min="14356" max="14592" width="11" style="1"/>
    <col min="14593" max="14593" width="5.59765625" style="1" bestFit="1" customWidth="1"/>
    <col min="14594" max="14594" width="21.3984375" style="1" bestFit="1" customWidth="1"/>
    <col min="14595" max="14597" width="4.09765625" style="1" bestFit="1" customWidth="1"/>
    <col min="14598" max="14599" width="3.5" style="1" customWidth="1"/>
    <col min="14600" max="14601" width="3.69921875" style="1" customWidth="1"/>
    <col min="14602" max="14602" width="4.09765625" style="1" bestFit="1" customWidth="1"/>
    <col min="14603" max="14603" width="2.59765625" style="1" bestFit="1" customWidth="1"/>
    <col min="14604" max="14604" width="3.3984375" style="1" bestFit="1" customWidth="1"/>
    <col min="14605" max="14605" width="2.59765625" style="1" bestFit="1" customWidth="1"/>
    <col min="14606" max="14606" width="3.3984375" style="1" bestFit="1" customWidth="1"/>
    <col min="14607" max="14607" width="2.59765625" style="1" bestFit="1" customWidth="1"/>
    <col min="14608" max="14608" width="4.09765625" style="1" bestFit="1" customWidth="1"/>
    <col min="14609" max="14609" width="3.3984375" style="1" bestFit="1" customWidth="1"/>
    <col min="14610" max="14610" width="4.09765625" style="1" bestFit="1" customWidth="1"/>
    <col min="14611" max="14611" width="3.3984375" style="1" bestFit="1" customWidth="1"/>
    <col min="14612" max="14848" width="11" style="1"/>
    <col min="14849" max="14849" width="5.59765625" style="1" bestFit="1" customWidth="1"/>
    <col min="14850" max="14850" width="21.3984375" style="1" bestFit="1" customWidth="1"/>
    <col min="14851" max="14853" width="4.09765625" style="1" bestFit="1" customWidth="1"/>
    <col min="14854" max="14855" width="3.5" style="1" customWidth="1"/>
    <col min="14856" max="14857" width="3.69921875" style="1" customWidth="1"/>
    <col min="14858" max="14858" width="4.09765625" style="1" bestFit="1" customWidth="1"/>
    <col min="14859" max="14859" width="2.59765625" style="1" bestFit="1" customWidth="1"/>
    <col min="14860" max="14860" width="3.3984375" style="1" bestFit="1" customWidth="1"/>
    <col min="14861" max="14861" width="2.59765625" style="1" bestFit="1" customWidth="1"/>
    <col min="14862" max="14862" width="3.3984375" style="1" bestFit="1" customWidth="1"/>
    <col min="14863" max="14863" width="2.59765625" style="1" bestFit="1" customWidth="1"/>
    <col min="14864" max="14864" width="4.09765625" style="1" bestFit="1" customWidth="1"/>
    <col min="14865" max="14865" width="3.3984375" style="1" bestFit="1" customWidth="1"/>
    <col min="14866" max="14866" width="4.09765625" style="1" bestFit="1" customWidth="1"/>
    <col min="14867" max="14867" width="3.3984375" style="1" bestFit="1" customWidth="1"/>
    <col min="14868" max="15104" width="11" style="1"/>
    <col min="15105" max="15105" width="5.59765625" style="1" bestFit="1" customWidth="1"/>
    <col min="15106" max="15106" width="21.3984375" style="1" bestFit="1" customWidth="1"/>
    <col min="15107" max="15109" width="4.09765625" style="1" bestFit="1" customWidth="1"/>
    <col min="15110" max="15111" width="3.5" style="1" customWidth="1"/>
    <col min="15112" max="15113" width="3.69921875" style="1" customWidth="1"/>
    <col min="15114" max="15114" width="4.09765625" style="1" bestFit="1" customWidth="1"/>
    <col min="15115" max="15115" width="2.59765625" style="1" bestFit="1" customWidth="1"/>
    <col min="15116" max="15116" width="3.3984375" style="1" bestFit="1" customWidth="1"/>
    <col min="15117" max="15117" width="2.59765625" style="1" bestFit="1" customWidth="1"/>
    <col min="15118" max="15118" width="3.3984375" style="1" bestFit="1" customWidth="1"/>
    <col min="15119" max="15119" width="2.59765625" style="1" bestFit="1" customWidth="1"/>
    <col min="15120" max="15120" width="4.09765625" style="1" bestFit="1" customWidth="1"/>
    <col min="15121" max="15121" width="3.3984375" style="1" bestFit="1" customWidth="1"/>
    <col min="15122" max="15122" width="4.09765625" style="1" bestFit="1" customWidth="1"/>
    <col min="15123" max="15123" width="3.3984375" style="1" bestFit="1" customWidth="1"/>
    <col min="15124" max="15360" width="11" style="1"/>
    <col min="15361" max="15361" width="5.59765625" style="1" bestFit="1" customWidth="1"/>
    <col min="15362" max="15362" width="21.3984375" style="1" bestFit="1" customWidth="1"/>
    <col min="15363" max="15365" width="4.09765625" style="1" bestFit="1" customWidth="1"/>
    <col min="15366" max="15367" width="3.5" style="1" customWidth="1"/>
    <col min="15368" max="15369" width="3.69921875" style="1" customWidth="1"/>
    <col min="15370" max="15370" width="4.09765625" style="1" bestFit="1" customWidth="1"/>
    <col min="15371" max="15371" width="2.59765625" style="1" bestFit="1" customWidth="1"/>
    <col min="15372" max="15372" width="3.3984375" style="1" bestFit="1" customWidth="1"/>
    <col min="15373" max="15373" width="2.59765625" style="1" bestFit="1" customWidth="1"/>
    <col min="15374" max="15374" width="3.3984375" style="1" bestFit="1" customWidth="1"/>
    <col min="15375" max="15375" width="2.59765625" style="1" bestFit="1" customWidth="1"/>
    <col min="15376" max="15376" width="4.09765625" style="1" bestFit="1" customWidth="1"/>
    <col min="15377" max="15377" width="3.3984375" style="1" bestFit="1" customWidth="1"/>
    <col min="15378" max="15378" width="4.09765625" style="1" bestFit="1" customWidth="1"/>
    <col min="15379" max="15379" width="3.3984375" style="1" bestFit="1" customWidth="1"/>
    <col min="15380" max="15616" width="11" style="1"/>
    <col min="15617" max="15617" width="5.59765625" style="1" bestFit="1" customWidth="1"/>
    <col min="15618" max="15618" width="21.3984375" style="1" bestFit="1" customWidth="1"/>
    <col min="15619" max="15621" width="4.09765625" style="1" bestFit="1" customWidth="1"/>
    <col min="15622" max="15623" width="3.5" style="1" customWidth="1"/>
    <col min="15624" max="15625" width="3.69921875" style="1" customWidth="1"/>
    <col min="15626" max="15626" width="4.09765625" style="1" bestFit="1" customWidth="1"/>
    <col min="15627" max="15627" width="2.59765625" style="1" bestFit="1" customWidth="1"/>
    <col min="15628" max="15628" width="3.3984375" style="1" bestFit="1" customWidth="1"/>
    <col min="15629" max="15629" width="2.59765625" style="1" bestFit="1" customWidth="1"/>
    <col min="15630" max="15630" width="3.3984375" style="1" bestFit="1" customWidth="1"/>
    <col min="15631" max="15631" width="2.59765625" style="1" bestFit="1" customWidth="1"/>
    <col min="15632" max="15632" width="4.09765625" style="1" bestFit="1" customWidth="1"/>
    <col min="15633" max="15633" width="3.3984375" style="1" bestFit="1" customWidth="1"/>
    <col min="15634" max="15634" width="4.09765625" style="1" bestFit="1" customWidth="1"/>
    <col min="15635" max="15635" width="3.3984375" style="1" bestFit="1" customWidth="1"/>
    <col min="15636" max="15872" width="11" style="1"/>
    <col min="15873" max="15873" width="5.59765625" style="1" bestFit="1" customWidth="1"/>
    <col min="15874" max="15874" width="21.3984375" style="1" bestFit="1" customWidth="1"/>
    <col min="15875" max="15877" width="4.09765625" style="1" bestFit="1" customWidth="1"/>
    <col min="15878" max="15879" width="3.5" style="1" customWidth="1"/>
    <col min="15880" max="15881" width="3.69921875" style="1" customWidth="1"/>
    <col min="15882" max="15882" width="4.09765625" style="1" bestFit="1" customWidth="1"/>
    <col min="15883" max="15883" width="2.59765625" style="1" bestFit="1" customWidth="1"/>
    <col min="15884" max="15884" width="3.3984375" style="1" bestFit="1" customWidth="1"/>
    <col min="15885" max="15885" width="2.59765625" style="1" bestFit="1" customWidth="1"/>
    <col min="15886" max="15886" width="3.3984375" style="1" bestFit="1" customWidth="1"/>
    <col min="15887" max="15887" width="2.59765625" style="1" bestFit="1" customWidth="1"/>
    <col min="15888" max="15888" width="4.09765625" style="1" bestFit="1" customWidth="1"/>
    <col min="15889" max="15889" width="3.3984375" style="1" bestFit="1" customWidth="1"/>
    <col min="15890" max="15890" width="4.09765625" style="1" bestFit="1" customWidth="1"/>
    <col min="15891" max="15891" width="3.3984375" style="1" bestFit="1" customWidth="1"/>
    <col min="15892" max="16128" width="11" style="1"/>
    <col min="16129" max="16129" width="5.59765625" style="1" bestFit="1" customWidth="1"/>
    <col min="16130" max="16130" width="21.3984375" style="1" bestFit="1" customWidth="1"/>
    <col min="16131" max="16133" width="4.09765625" style="1" bestFit="1" customWidth="1"/>
    <col min="16134" max="16135" width="3.5" style="1" customWidth="1"/>
    <col min="16136" max="16137" width="3.69921875" style="1" customWidth="1"/>
    <col min="16138" max="16138" width="4.09765625" style="1" bestFit="1" customWidth="1"/>
    <col min="16139" max="16139" width="2.59765625" style="1" bestFit="1" customWidth="1"/>
    <col min="16140" max="16140" width="3.3984375" style="1" bestFit="1" customWidth="1"/>
    <col min="16141" max="16141" width="2.59765625" style="1" bestFit="1" customWidth="1"/>
    <col min="16142" max="16142" width="3.3984375" style="1" bestFit="1" customWidth="1"/>
    <col min="16143" max="16143" width="2.59765625" style="1" bestFit="1" customWidth="1"/>
    <col min="16144" max="16144" width="4.09765625" style="1" bestFit="1" customWidth="1"/>
    <col min="16145" max="16145" width="3.3984375" style="1" bestFit="1" customWidth="1"/>
    <col min="16146" max="16146" width="4.09765625" style="1" bestFit="1" customWidth="1"/>
    <col min="16147" max="16147" width="3.3984375" style="1" bestFit="1" customWidth="1"/>
    <col min="16148" max="16384" width="11" style="1"/>
  </cols>
  <sheetData>
    <row r="1" spans="1:19" ht="12.9" customHeight="1" x14ac:dyDescent="0.3">
      <c r="A1" s="40"/>
      <c r="B1" s="41" t="s">
        <v>204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3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" customHeight="1" x14ac:dyDescent="0.3">
      <c r="A3" s="4">
        <v>11090001</v>
      </c>
      <c r="B3" s="4" t="s">
        <v>15</v>
      </c>
      <c r="C3" s="2">
        <v>30</v>
      </c>
      <c r="D3" s="2">
        <v>6</v>
      </c>
      <c r="E3" s="2">
        <v>36</v>
      </c>
      <c r="F3" s="5">
        <v>0</v>
      </c>
      <c r="G3" s="5">
        <v>0</v>
      </c>
      <c r="H3" s="5">
        <v>0</v>
      </c>
      <c r="I3" s="5">
        <v>1</v>
      </c>
      <c r="J3" s="5">
        <v>0</v>
      </c>
      <c r="K3" s="5">
        <v>2</v>
      </c>
      <c r="L3" s="5">
        <v>2</v>
      </c>
      <c r="M3" s="5">
        <v>0</v>
      </c>
      <c r="N3" s="5">
        <v>2</v>
      </c>
      <c r="O3" s="5">
        <v>0</v>
      </c>
      <c r="P3" s="5">
        <v>12</v>
      </c>
      <c r="Q3" s="5">
        <v>1</v>
      </c>
      <c r="R3" s="5">
        <v>14</v>
      </c>
      <c r="S3" s="5">
        <v>2</v>
      </c>
    </row>
    <row r="4" spans="1:19" ht="15.9" customHeight="1" x14ac:dyDescent="0.3">
      <c r="A4" s="4">
        <v>11090002</v>
      </c>
      <c r="B4" s="4" t="s">
        <v>16</v>
      </c>
      <c r="C4" s="2">
        <v>29</v>
      </c>
      <c r="D4" s="2">
        <v>4</v>
      </c>
      <c r="E4" s="2">
        <v>33</v>
      </c>
      <c r="F4" s="5">
        <v>0</v>
      </c>
      <c r="G4" s="5">
        <v>0</v>
      </c>
      <c r="H4" s="5">
        <v>3</v>
      </c>
      <c r="I4" s="5">
        <v>0</v>
      </c>
      <c r="J4" s="5">
        <v>3</v>
      </c>
      <c r="K4" s="5">
        <v>1</v>
      </c>
      <c r="L4" s="5">
        <v>3</v>
      </c>
      <c r="M4" s="5">
        <v>0</v>
      </c>
      <c r="N4" s="5">
        <v>1</v>
      </c>
      <c r="O4" s="5">
        <v>0</v>
      </c>
      <c r="P4" s="5">
        <v>6</v>
      </c>
      <c r="Q4" s="5">
        <v>1</v>
      </c>
      <c r="R4" s="5">
        <v>13</v>
      </c>
      <c r="S4" s="5">
        <v>2</v>
      </c>
    </row>
    <row r="5" spans="1:19" ht="15.9" customHeight="1" x14ac:dyDescent="0.3">
      <c r="A5" s="4">
        <v>11090009</v>
      </c>
      <c r="B5" s="4" t="s">
        <v>17</v>
      </c>
      <c r="C5" s="2">
        <v>16</v>
      </c>
      <c r="D5" s="2">
        <v>1</v>
      </c>
      <c r="E5" s="2">
        <v>17</v>
      </c>
      <c r="F5" s="5">
        <v>0</v>
      </c>
      <c r="G5" s="5">
        <v>0</v>
      </c>
      <c r="H5" s="5">
        <v>1</v>
      </c>
      <c r="I5" s="5">
        <v>0</v>
      </c>
      <c r="J5" s="5">
        <v>5</v>
      </c>
      <c r="K5" s="5">
        <v>0</v>
      </c>
      <c r="L5" s="5">
        <v>3</v>
      </c>
      <c r="M5" s="5">
        <v>0</v>
      </c>
      <c r="N5" s="5">
        <v>1</v>
      </c>
      <c r="O5" s="5">
        <v>0</v>
      </c>
      <c r="P5" s="5">
        <v>1</v>
      </c>
      <c r="Q5" s="5">
        <v>0</v>
      </c>
      <c r="R5" s="5">
        <v>5</v>
      </c>
      <c r="S5" s="5">
        <v>1</v>
      </c>
    </row>
    <row r="6" spans="1:19" ht="15.9" customHeight="1" x14ac:dyDescent="0.3">
      <c r="A6" s="4">
        <v>11090014</v>
      </c>
      <c r="B6" s="4" t="s">
        <v>18</v>
      </c>
      <c r="C6" s="2">
        <v>12</v>
      </c>
      <c r="D6" s="2">
        <v>2</v>
      </c>
      <c r="E6" s="2">
        <v>14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3</v>
      </c>
      <c r="Q6" s="5">
        <v>0</v>
      </c>
      <c r="R6" s="5">
        <v>8</v>
      </c>
      <c r="S6" s="5">
        <v>2</v>
      </c>
    </row>
    <row r="7" spans="1:19" ht="15.9" customHeight="1" x14ac:dyDescent="0.3">
      <c r="A7" s="4">
        <v>11090019</v>
      </c>
      <c r="B7" s="4" t="s">
        <v>19</v>
      </c>
      <c r="C7" s="2">
        <v>31</v>
      </c>
      <c r="D7" s="2">
        <v>3</v>
      </c>
      <c r="E7" s="2">
        <v>34</v>
      </c>
      <c r="F7" s="5">
        <v>0</v>
      </c>
      <c r="G7" s="5">
        <v>0</v>
      </c>
      <c r="H7" s="5">
        <v>4</v>
      </c>
      <c r="I7" s="5">
        <v>0</v>
      </c>
      <c r="J7" s="5">
        <v>2</v>
      </c>
      <c r="K7" s="5">
        <v>0</v>
      </c>
      <c r="L7" s="5">
        <v>2</v>
      </c>
      <c r="M7" s="5">
        <v>0</v>
      </c>
      <c r="N7" s="5">
        <v>2</v>
      </c>
      <c r="O7" s="5">
        <v>0</v>
      </c>
      <c r="P7" s="5">
        <v>10</v>
      </c>
      <c r="Q7" s="5">
        <v>1</v>
      </c>
      <c r="R7" s="5">
        <v>11</v>
      </c>
      <c r="S7" s="5">
        <v>2</v>
      </c>
    </row>
    <row r="8" spans="1:19" ht="15.9" customHeight="1" x14ac:dyDescent="0.3">
      <c r="A8" s="4">
        <v>11110001</v>
      </c>
      <c r="B8" s="4" t="s">
        <v>98</v>
      </c>
      <c r="C8" s="2">
        <v>8</v>
      </c>
      <c r="D8" s="2">
        <v>3</v>
      </c>
      <c r="E8" s="2">
        <v>11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2</v>
      </c>
      <c r="Q8" s="5">
        <v>2</v>
      </c>
      <c r="R8" s="5">
        <v>6</v>
      </c>
      <c r="S8" s="5">
        <v>1</v>
      </c>
    </row>
    <row r="9" spans="1:19" ht="15.9" customHeight="1" x14ac:dyDescent="0.3">
      <c r="A9" s="4">
        <v>11110009</v>
      </c>
      <c r="B9" s="4" t="s">
        <v>99</v>
      </c>
      <c r="C9" s="2">
        <v>16</v>
      </c>
      <c r="D9" s="2">
        <v>0</v>
      </c>
      <c r="E9" s="2">
        <v>16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4</v>
      </c>
      <c r="Q9" s="5">
        <v>0</v>
      </c>
      <c r="R9" s="5">
        <v>11</v>
      </c>
      <c r="S9" s="5">
        <v>0</v>
      </c>
    </row>
    <row r="10" spans="1:19" ht="15.9" customHeight="1" x14ac:dyDescent="0.3">
      <c r="A10" s="4">
        <v>11110013</v>
      </c>
      <c r="B10" s="4" t="s">
        <v>100</v>
      </c>
      <c r="C10" s="2">
        <v>44</v>
      </c>
      <c r="D10" s="2">
        <v>4</v>
      </c>
      <c r="E10" s="2">
        <v>48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2</v>
      </c>
      <c r="O10" s="5">
        <v>1</v>
      </c>
      <c r="P10" s="5">
        <v>8</v>
      </c>
      <c r="Q10" s="5">
        <v>1</v>
      </c>
      <c r="R10" s="5">
        <v>33</v>
      </c>
      <c r="S10" s="5">
        <v>2</v>
      </c>
    </row>
    <row r="11" spans="1:19" ht="15.9" customHeight="1" x14ac:dyDescent="0.3">
      <c r="A11" s="4">
        <v>11110015</v>
      </c>
      <c r="B11" s="4" t="s">
        <v>176</v>
      </c>
      <c r="C11" s="2">
        <v>11</v>
      </c>
      <c r="D11" s="2">
        <v>1</v>
      </c>
      <c r="E11" s="2">
        <v>12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2</v>
      </c>
      <c r="Q11" s="5">
        <v>0</v>
      </c>
      <c r="R11" s="5">
        <v>8</v>
      </c>
      <c r="S11" s="5">
        <v>1</v>
      </c>
    </row>
    <row r="12" spans="1:19" ht="15.9" customHeight="1" x14ac:dyDescent="0.3">
      <c r="A12" s="4">
        <v>11110023</v>
      </c>
      <c r="B12" s="4" t="s">
        <v>101</v>
      </c>
      <c r="C12" s="2">
        <v>19</v>
      </c>
      <c r="D12" s="2">
        <v>0</v>
      </c>
      <c r="E12" s="2">
        <v>19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6</v>
      </c>
      <c r="Q12" s="5">
        <v>0</v>
      </c>
      <c r="R12" s="5">
        <v>13</v>
      </c>
      <c r="S12" s="5">
        <v>0</v>
      </c>
    </row>
    <row r="13" spans="1:19" ht="15.9" customHeight="1" x14ac:dyDescent="0.3">
      <c r="A13" s="4">
        <v>11110024</v>
      </c>
      <c r="B13" s="4" t="s">
        <v>102</v>
      </c>
      <c r="C13" s="2">
        <v>8</v>
      </c>
      <c r="D13" s="2">
        <v>1</v>
      </c>
      <c r="E13" s="2">
        <v>9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6</v>
      </c>
      <c r="S13" s="5">
        <v>1</v>
      </c>
    </row>
    <row r="14" spans="1:19" ht="15.9" customHeight="1" x14ac:dyDescent="0.3">
      <c r="A14" s="4">
        <v>11110027</v>
      </c>
      <c r="B14" s="4" t="s">
        <v>103</v>
      </c>
      <c r="C14" s="2">
        <v>33</v>
      </c>
      <c r="D14" s="2">
        <v>4</v>
      </c>
      <c r="E14" s="2">
        <v>37</v>
      </c>
      <c r="F14" s="5">
        <v>0</v>
      </c>
      <c r="G14" s="5">
        <v>0</v>
      </c>
      <c r="H14" s="5">
        <v>1</v>
      </c>
      <c r="I14" s="5">
        <v>0</v>
      </c>
      <c r="J14" s="5">
        <v>2</v>
      </c>
      <c r="K14" s="5">
        <v>1</v>
      </c>
      <c r="L14" s="5">
        <v>3</v>
      </c>
      <c r="M14" s="5">
        <v>1</v>
      </c>
      <c r="N14" s="5">
        <v>4</v>
      </c>
      <c r="O14" s="5">
        <v>0</v>
      </c>
      <c r="P14" s="5">
        <v>10</v>
      </c>
      <c r="Q14" s="5">
        <v>1</v>
      </c>
      <c r="R14" s="5">
        <v>13</v>
      </c>
      <c r="S14" s="5">
        <v>1</v>
      </c>
    </row>
    <row r="15" spans="1:19" ht="15.9" customHeight="1" x14ac:dyDescent="0.3">
      <c r="A15" s="4">
        <v>11110028</v>
      </c>
      <c r="B15" s="4" t="s">
        <v>104</v>
      </c>
      <c r="C15" s="2">
        <v>14</v>
      </c>
      <c r="D15" s="2">
        <v>2</v>
      </c>
      <c r="E15" s="2">
        <v>16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2</v>
      </c>
      <c r="M15" s="5">
        <v>0</v>
      </c>
      <c r="N15" s="5">
        <v>0</v>
      </c>
      <c r="O15" s="5">
        <v>0</v>
      </c>
      <c r="P15" s="5">
        <v>2</v>
      </c>
      <c r="Q15" s="5">
        <v>0</v>
      </c>
      <c r="R15" s="5">
        <v>10</v>
      </c>
      <c r="S15" s="5">
        <v>2</v>
      </c>
    </row>
    <row r="16" spans="1:19" ht="15.9" customHeight="1" x14ac:dyDescent="0.3">
      <c r="A16" s="4">
        <v>11110029</v>
      </c>
      <c r="B16" s="4" t="s">
        <v>105</v>
      </c>
      <c r="C16" s="2">
        <v>13</v>
      </c>
      <c r="D16" s="2">
        <v>0</v>
      </c>
      <c r="E16" s="2">
        <v>13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1</v>
      </c>
      <c r="O16" s="5">
        <v>0</v>
      </c>
      <c r="P16" s="5">
        <v>1</v>
      </c>
      <c r="Q16" s="5">
        <v>0</v>
      </c>
      <c r="R16" s="5">
        <v>9</v>
      </c>
      <c r="S16" s="5">
        <v>0</v>
      </c>
    </row>
    <row r="17" spans="1:19" ht="15.9" customHeight="1" x14ac:dyDescent="0.3">
      <c r="A17" s="4">
        <v>11110032</v>
      </c>
      <c r="B17" s="4" t="s">
        <v>106</v>
      </c>
      <c r="C17" s="2">
        <v>8</v>
      </c>
      <c r="D17" s="2">
        <v>0</v>
      </c>
      <c r="E17" s="2">
        <v>8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8</v>
      </c>
      <c r="S17" s="5">
        <v>0</v>
      </c>
    </row>
    <row r="18" spans="1:19" ht="15.9" customHeight="1" x14ac:dyDescent="0.3">
      <c r="A18" s="4">
        <v>11110033</v>
      </c>
      <c r="B18" s="4" t="s">
        <v>194</v>
      </c>
      <c r="C18" s="2">
        <v>19</v>
      </c>
      <c r="D18" s="2">
        <v>0</v>
      </c>
      <c r="E18" s="2">
        <v>19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1</v>
      </c>
      <c r="M18" s="5">
        <v>0</v>
      </c>
      <c r="N18" s="5">
        <v>1</v>
      </c>
      <c r="O18" s="5">
        <v>0</v>
      </c>
      <c r="P18" s="5">
        <v>5</v>
      </c>
      <c r="Q18" s="5">
        <v>0</v>
      </c>
      <c r="R18" s="5">
        <v>11</v>
      </c>
      <c r="S18" s="5">
        <v>0</v>
      </c>
    </row>
    <row r="19" spans="1:19" ht="15.9" customHeight="1" x14ac:dyDescent="0.3">
      <c r="A19" s="4">
        <v>11120004</v>
      </c>
      <c r="B19" s="4" t="s">
        <v>20</v>
      </c>
      <c r="C19" s="2">
        <v>18</v>
      </c>
      <c r="D19" s="2">
        <v>0</v>
      </c>
      <c r="E19" s="2">
        <v>18</v>
      </c>
      <c r="F19" s="5">
        <v>0</v>
      </c>
      <c r="G19" s="5">
        <v>0</v>
      </c>
      <c r="H19" s="5">
        <v>0</v>
      </c>
      <c r="I19" s="5">
        <v>0</v>
      </c>
      <c r="J19" s="5">
        <v>3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5</v>
      </c>
      <c r="Q19" s="5">
        <v>0</v>
      </c>
      <c r="R19" s="5">
        <v>9</v>
      </c>
      <c r="S19" s="5">
        <v>0</v>
      </c>
    </row>
    <row r="20" spans="1:19" ht="15.9" customHeight="1" x14ac:dyDescent="0.3">
      <c r="A20" s="4">
        <v>11120009</v>
      </c>
      <c r="B20" s="4" t="s">
        <v>21</v>
      </c>
      <c r="C20" s="2">
        <v>30</v>
      </c>
      <c r="D20" s="2">
        <v>3</v>
      </c>
      <c r="E20" s="2">
        <v>33</v>
      </c>
      <c r="F20" s="5">
        <v>1</v>
      </c>
      <c r="G20" s="5">
        <v>0</v>
      </c>
      <c r="H20" s="5">
        <v>1</v>
      </c>
      <c r="I20" s="5">
        <v>0</v>
      </c>
      <c r="J20" s="5">
        <v>5</v>
      </c>
      <c r="K20" s="5">
        <v>0</v>
      </c>
      <c r="L20" s="5">
        <v>2</v>
      </c>
      <c r="M20" s="5">
        <v>0</v>
      </c>
      <c r="N20" s="5">
        <v>1</v>
      </c>
      <c r="O20" s="5">
        <v>1</v>
      </c>
      <c r="P20" s="5">
        <v>6</v>
      </c>
      <c r="Q20" s="5">
        <v>1</v>
      </c>
      <c r="R20" s="5">
        <v>14</v>
      </c>
      <c r="S20" s="5">
        <v>1</v>
      </c>
    </row>
    <row r="21" spans="1:19" ht="15.9" customHeight="1" x14ac:dyDescent="0.3">
      <c r="A21" s="4">
        <v>11120017</v>
      </c>
      <c r="B21" s="4" t="s">
        <v>195</v>
      </c>
      <c r="C21" s="2">
        <v>16</v>
      </c>
      <c r="D21" s="2">
        <v>6</v>
      </c>
      <c r="E21" s="2">
        <v>22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2</v>
      </c>
      <c r="M21" s="5">
        <v>1</v>
      </c>
      <c r="N21" s="5">
        <v>0</v>
      </c>
      <c r="O21" s="5">
        <v>0</v>
      </c>
      <c r="P21" s="5">
        <v>3</v>
      </c>
      <c r="Q21" s="5">
        <v>3</v>
      </c>
      <c r="R21" s="5">
        <v>10</v>
      </c>
      <c r="S21" s="5">
        <v>2</v>
      </c>
    </row>
    <row r="22" spans="1:19" ht="15.9" customHeight="1" x14ac:dyDescent="0.3">
      <c r="A22" s="4">
        <v>11120019</v>
      </c>
      <c r="B22" s="4" t="s">
        <v>260</v>
      </c>
      <c r="C22" s="2">
        <v>7</v>
      </c>
      <c r="D22" s="2">
        <v>0</v>
      </c>
      <c r="E22" s="2">
        <v>7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4</v>
      </c>
      <c r="Q22" s="5">
        <v>0</v>
      </c>
      <c r="R22" s="5">
        <v>3</v>
      </c>
      <c r="S22" s="5">
        <v>0</v>
      </c>
    </row>
    <row r="23" spans="1:19" ht="15.9" customHeight="1" x14ac:dyDescent="0.3">
      <c r="A23" s="4">
        <v>11120024</v>
      </c>
      <c r="B23" s="4" t="s">
        <v>23</v>
      </c>
      <c r="C23" s="2">
        <v>15</v>
      </c>
      <c r="D23" s="2">
        <v>1</v>
      </c>
      <c r="E23" s="2">
        <v>16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3</v>
      </c>
      <c r="Q23" s="5">
        <v>1</v>
      </c>
      <c r="R23" s="5">
        <v>10</v>
      </c>
      <c r="S23" s="5">
        <v>0</v>
      </c>
    </row>
    <row r="24" spans="1:19" ht="15.9" customHeight="1" x14ac:dyDescent="0.3">
      <c r="A24" s="4">
        <v>11120025</v>
      </c>
      <c r="B24" s="4" t="s">
        <v>24</v>
      </c>
      <c r="C24" s="2">
        <v>17</v>
      </c>
      <c r="D24" s="2">
        <v>1</v>
      </c>
      <c r="E24" s="2">
        <v>18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</v>
      </c>
      <c r="Q24" s="5">
        <v>1</v>
      </c>
      <c r="R24" s="5">
        <v>11</v>
      </c>
      <c r="S24" s="5">
        <v>0</v>
      </c>
    </row>
    <row r="25" spans="1:19" ht="15.9" customHeight="1" x14ac:dyDescent="0.3">
      <c r="A25" s="4">
        <v>11120026</v>
      </c>
      <c r="B25" s="4" t="s">
        <v>25</v>
      </c>
      <c r="C25" s="2">
        <v>19</v>
      </c>
      <c r="D25" s="2">
        <v>2</v>
      </c>
      <c r="E25" s="2">
        <v>21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2</v>
      </c>
      <c r="O25" s="5">
        <v>0</v>
      </c>
      <c r="P25" s="5">
        <v>6</v>
      </c>
      <c r="Q25" s="5">
        <v>0</v>
      </c>
      <c r="R25" s="5">
        <v>11</v>
      </c>
      <c r="S25" s="5">
        <v>2</v>
      </c>
    </row>
    <row r="26" spans="1:19" ht="15.9" customHeight="1" x14ac:dyDescent="0.3">
      <c r="A26" s="4">
        <v>11120043</v>
      </c>
      <c r="B26" s="4" t="s">
        <v>27</v>
      </c>
      <c r="C26" s="2">
        <v>24</v>
      </c>
      <c r="D26" s="2">
        <v>5</v>
      </c>
      <c r="E26" s="2">
        <v>29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2</v>
      </c>
      <c r="M26" s="5">
        <v>1</v>
      </c>
      <c r="N26" s="5">
        <v>1</v>
      </c>
      <c r="O26" s="5">
        <v>0</v>
      </c>
      <c r="P26" s="5">
        <v>8</v>
      </c>
      <c r="Q26" s="5">
        <v>1</v>
      </c>
      <c r="R26" s="5">
        <v>12</v>
      </c>
      <c r="S26" s="5">
        <v>3</v>
      </c>
    </row>
    <row r="27" spans="1:19" ht="15.9" customHeight="1" x14ac:dyDescent="0.3">
      <c r="A27" s="4">
        <v>11120044</v>
      </c>
      <c r="B27" s="4" t="s">
        <v>28</v>
      </c>
      <c r="C27" s="2">
        <v>13</v>
      </c>
      <c r="D27" s="2">
        <v>0</v>
      </c>
      <c r="E27" s="2">
        <v>13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3</v>
      </c>
      <c r="O27" s="5">
        <v>0</v>
      </c>
      <c r="P27" s="5">
        <v>1</v>
      </c>
      <c r="Q27" s="5">
        <v>0</v>
      </c>
      <c r="R27" s="5">
        <v>9</v>
      </c>
      <c r="S27" s="5">
        <v>0</v>
      </c>
    </row>
    <row r="28" spans="1:19" ht="15.9" customHeight="1" x14ac:dyDescent="0.3">
      <c r="A28" s="4">
        <v>11120045</v>
      </c>
      <c r="B28" s="4" t="s">
        <v>29</v>
      </c>
      <c r="C28" s="2">
        <v>28</v>
      </c>
      <c r="D28" s="2">
        <v>2</v>
      </c>
      <c r="E28" s="2">
        <v>30</v>
      </c>
      <c r="F28" s="5">
        <v>0</v>
      </c>
      <c r="G28" s="5">
        <v>1</v>
      </c>
      <c r="H28" s="5">
        <v>0</v>
      </c>
      <c r="I28" s="5">
        <v>0</v>
      </c>
      <c r="J28" s="5">
        <v>4</v>
      </c>
      <c r="K28" s="5">
        <v>0</v>
      </c>
      <c r="L28" s="5">
        <v>4</v>
      </c>
      <c r="M28" s="5">
        <v>0</v>
      </c>
      <c r="N28" s="5">
        <v>7</v>
      </c>
      <c r="O28" s="5">
        <v>1</v>
      </c>
      <c r="P28" s="5">
        <v>4</v>
      </c>
      <c r="Q28" s="5">
        <v>0</v>
      </c>
      <c r="R28" s="5">
        <v>9</v>
      </c>
      <c r="S28" s="5">
        <v>0</v>
      </c>
    </row>
    <row r="29" spans="1:19" ht="15.9" customHeight="1" x14ac:dyDescent="0.3">
      <c r="A29" s="4">
        <v>11120046</v>
      </c>
      <c r="B29" s="4" t="s">
        <v>30</v>
      </c>
      <c r="C29" s="2">
        <v>9</v>
      </c>
      <c r="D29" s="2">
        <v>0</v>
      </c>
      <c r="E29" s="2">
        <v>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5</v>
      </c>
      <c r="Q29" s="5">
        <v>0</v>
      </c>
      <c r="R29" s="5">
        <v>4</v>
      </c>
      <c r="S29" s="5">
        <v>0</v>
      </c>
    </row>
    <row r="30" spans="1:19" ht="15.9" customHeight="1" x14ac:dyDescent="0.3">
      <c r="A30" s="4">
        <v>11120047</v>
      </c>
      <c r="B30" s="4" t="s">
        <v>31</v>
      </c>
      <c r="C30" s="2">
        <v>50</v>
      </c>
      <c r="D30" s="2">
        <v>3</v>
      </c>
      <c r="E30" s="2">
        <v>53</v>
      </c>
      <c r="F30" s="5">
        <v>3</v>
      </c>
      <c r="G30" s="5">
        <v>0</v>
      </c>
      <c r="H30" s="5">
        <v>5</v>
      </c>
      <c r="I30" s="5">
        <v>0</v>
      </c>
      <c r="J30" s="5">
        <v>9</v>
      </c>
      <c r="K30" s="5">
        <v>1</v>
      </c>
      <c r="L30" s="5">
        <v>7</v>
      </c>
      <c r="M30" s="5">
        <v>0</v>
      </c>
      <c r="N30" s="5">
        <v>3</v>
      </c>
      <c r="O30" s="5">
        <v>1</v>
      </c>
      <c r="P30" s="5">
        <v>6</v>
      </c>
      <c r="Q30" s="5">
        <v>0</v>
      </c>
      <c r="R30" s="5">
        <v>17</v>
      </c>
      <c r="S30" s="5">
        <v>1</v>
      </c>
    </row>
    <row r="31" spans="1:19" ht="15.9" customHeight="1" x14ac:dyDescent="0.3">
      <c r="A31" s="4">
        <v>11120052</v>
      </c>
      <c r="B31" s="4" t="s">
        <v>185</v>
      </c>
      <c r="C31" s="2">
        <v>9</v>
      </c>
      <c r="D31" s="2">
        <v>2</v>
      </c>
      <c r="E31" s="2">
        <v>11</v>
      </c>
      <c r="F31" s="5">
        <v>0</v>
      </c>
      <c r="G31" s="5">
        <v>0</v>
      </c>
      <c r="H31" s="5">
        <v>0</v>
      </c>
      <c r="I31" s="5">
        <v>0</v>
      </c>
      <c r="J31" s="5">
        <v>4</v>
      </c>
      <c r="K31" s="5">
        <v>0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1</v>
      </c>
      <c r="R31" s="5">
        <v>3</v>
      </c>
      <c r="S31" s="5">
        <v>1</v>
      </c>
    </row>
    <row r="32" spans="1:19" ht="15.9" customHeight="1" x14ac:dyDescent="0.3">
      <c r="A32" s="4">
        <v>11300003</v>
      </c>
      <c r="B32" s="4" t="s">
        <v>107</v>
      </c>
      <c r="C32" s="2">
        <v>14</v>
      </c>
      <c r="D32" s="2">
        <v>1</v>
      </c>
      <c r="E32" s="2">
        <v>15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2</v>
      </c>
      <c r="Q32" s="5">
        <v>0</v>
      </c>
      <c r="R32" s="5">
        <v>11</v>
      </c>
      <c r="S32" s="5">
        <v>1</v>
      </c>
    </row>
    <row r="33" spans="1:19" ht="15.9" customHeight="1" x14ac:dyDescent="0.3">
      <c r="A33" s="4">
        <v>11300004</v>
      </c>
      <c r="B33" s="4" t="s">
        <v>108</v>
      </c>
      <c r="C33" s="2">
        <v>17</v>
      </c>
      <c r="D33" s="2">
        <v>0</v>
      </c>
      <c r="E33" s="2">
        <v>17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7</v>
      </c>
      <c r="Q33" s="5">
        <v>0</v>
      </c>
      <c r="R33" s="5">
        <v>9</v>
      </c>
      <c r="S33" s="5">
        <v>0</v>
      </c>
    </row>
    <row r="34" spans="1:19" ht="15.9" customHeight="1" x14ac:dyDescent="0.3">
      <c r="A34" s="4">
        <v>11300005</v>
      </c>
      <c r="B34" s="4" t="s">
        <v>109</v>
      </c>
      <c r="C34" s="2">
        <v>3</v>
      </c>
      <c r="D34" s="2">
        <v>0</v>
      </c>
      <c r="E34" s="2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</v>
      </c>
      <c r="S34" s="5">
        <v>0</v>
      </c>
    </row>
    <row r="35" spans="1:19" ht="15.9" customHeight="1" x14ac:dyDescent="0.3">
      <c r="A35" s="4">
        <v>11300006</v>
      </c>
      <c r="B35" s="4" t="s">
        <v>110</v>
      </c>
      <c r="C35" s="2">
        <v>2</v>
      </c>
      <c r="D35" s="2">
        <v>1</v>
      </c>
      <c r="E35" s="2">
        <v>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1</v>
      </c>
    </row>
    <row r="36" spans="1:19" ht="15.9" customHeight="1" x14ac:dyDescent="0.3">
      <c r="A36" s="4">
        <v>11300007</v>
      </c>
      <c r="B36" s="4" t="s">
        <v>111</v>
      </c>
      <c r="C36" s="2">
        <v>69</v>
      </c>
      <c r="D36" s="2">
        <v>30</v>
      </c>
      <c r="E36" s="2">
        <v>99</v>
      </c>
      <c r="F36" s="5">
        <v>3</v>
      </c>
      <c r="G36" s="5">
        <v>2</v>
      </c>
      <c r="H36" s="5">
        <v>7</v>
      </c>
      <c r="I36" s="5">
        <v>0</v>
      </c>
      <c r="J36" s="5">
        <v>5</v>
      </c>
      <c r="K36" s="5">
        <v>0</v>
      </c>
      <c r="L36" s="5">
        <v>8</v>
      </c>
      <c r="M36" s="5">
        <v>1</v>
      </c>
      <c r="N36" s="5">
        <v>7</v>
      </c>
      <c r="O36" s="5">
        <v>8</v>
      </c>
      <c r="P36" s="5">
        <v>13</v>
      </c>
      <c r="Q36" s="5">
        <v>15</v>
      </c>
      <c r="R36" s="5">
        <v>26</v>
      </c>
      <c r="S36" s="5">
        <v>4</v>
      </c>
    </row>
    <row r="37" spans="1:19" ht="15.9" customHeight="1" x14ac:dyDescent="0.3">
      <c r="A37" s="4">
        <v>11300008</v>
      </c>
      <c r="B37" s="4" t="s">
        <v>112</v>
      </c>
      <c r="C37" s="2">
        <v>25</v>
      </c>
      <c r="D37" s="2">
        <v>1</v>
      </c>
      <c r="E37" s="2">
        <v>26</v>
      </c>
      <c r="F37" s="5">
        <v>0</v>
      </c>
      <c r="G37" s="5">
        <v>0</v>
      </c>
      <c r="H37" s="5">
        <v>1</v>
      </c>
      <c r="I37" s="5">
        <v>0</v>
      </c>
      <c r="J37" s="5">
        <v>2</v>
      </c>
      <c r="K37" s="5">
        <v>0</v>
      </c>
      <c r="L37" s="5">
        <v>3</v>
      </c>
      <c r="M37" s="5">
        <v>0</v>
      </c>
      <c r="N37" s="5">
        <v>1</v>
      </c>
      <c r="O37" s="5">
        <v>0</v>
      </c>
      <c r="P37" s="5">
        <v>4</v>
      </c>
      <c r="Q37" s="5">
        <v>0</v>
      </c>
      <c r="R37" s="5">
        <v>14</v>
      </c>
      <c r="S37" s="5">
        <v>1</v>
      </c>
    </row>
    <row r="38" spans="1:19" ht="15.9" customHeight="1" x14ac:dyDescent="0.3">
      <c r="A38" s="4">
        <v>11300010</v>
      </c>
      <c r="B38" s="4" t="s">
        <v>113</v>
      </c>
      <c r="C38" s="2">
        <v>54</v>
      </c>
      <c r="D38" s="2">
        <v>6</v>
      </c>
      <c r="E38" s="2">
        <v>60</v>
      </c>
      <c r="F38" s="5">
        <v>0</v>
      </c>
      <c r="G38" s="5">
        <v>0</v>
      </c>
      <c r="H38" s="5">
        <v>1</v>
      </c>
      <c r="I38" s="5">
        <v>0</v>
      </c>
      <c r="J38" s="5">
        <v>14</v>
      </c>
      <c r="K38" s="5">
        <v>0</v>
      </c>
      <c r="L38" s="5">
        <v>7</v>
      </c>
      <c r="M38" s="5">
        <v>1</v>
      </c>
      <c r="N38" s="5">
        <v>3</v>
      </c>
      <c r="O38" s="5">
        <v>0</v>
      </c>
      <c r="P38" s="5">
        <v>11</v>
      </c>
      <c r="Q38" s="5">
        <v>3</v>
      </c>
      <c r="R38" s="5">
        <v>18</v>
      </c>
      <c r="S38" s="5">
        <v>2</v>
      </c>
    </row>
    <row r="39" spans="1:19" ht="15.9" customHeight="1" x14ac:dyDescent="0.3">
      <c r="A39" s="4">
        <v>11300012</v>
      </c>
      <c r="B39" s="4" t="s">
        <v>114</v>
      </c>
      <c r="C39" s="2">
        <v>52</v>
      </c>
      <c r="D39" s="2">
        <v>5</v>
      </c>
      <c r="E39" s="2">
        <v>57</v>
      </c>
      <c r="F39" s="5">
        <v>2</v>
      </c>
      <c r="G39" s="5">
        <v>1</v>
      </c>
      <c r="H39" s="5">
        <v>5</v>
      </c>
      <c r="I39" s="5">
        <v>1</v>
      </c>
      <c r="J39" s="5">
        <v>2</v>
      </c>
      <c r="K39" s="5">
        <v>2</v>
      </c>
      <c r="L39" s="5">
        <v>7</v>
      </c>
      <c r="M39" s="5">
        <v>1</v>
      </c>
      <c r="N39" s="5">
        <v>4</v>
      </c>
      <c r="O39" s="5">
        <v>0</v>
      </c>
      <c r="P39" s="5">
        <v>13</v>
      </c>
      <c r="Q39" s="5">
        <v>0</v>
      </c>
      <c r="R39" s="5">
        <v>19</v>
      </c>
      <c r="S39" s="5">
        <v>0</v>
      </c>
    </row>
    <row r="40" spans="1:19" ht="15.9" customHeight="1" x14ac:dyDescent="0.3">
      <c r="A40" s="4">
        <v>11300014</v>
      </c>
      <c r="B40" s="4" t="s">
        <v>115</v>
      </c>
      <c r="C40" s="2">
        <v>51</v>
      </c>
      <c r="D40" s="2">
        <v>9</v>
      </c>
      <c r="E40" s="2">
        <v>60</v>
      </c>
      <c r="F40" s="5">
        <v>0</v>
      </c>
      <c r="G40" s="5">
        <v>0</v>
      </c>
      <c r="H40" s="5">
        <v>11</v>
      </c>
      <c r="I40" s="5">
        <v>1</v>
      </c>
      <c r="J40" s="5">
        <v>4</v>
      </c>
      <c r="K40" s="5">
        <v>1</v>
      </c>
      <c r="L40" s="5">
        <v>5</v>
      </c>
      <c r="M40" s="5">
        <v>0</v>
      </c>
      <c r="N40" s="5">
        <v>4</v>
      </c>
      <c r="O40" s="5">
        <v>0</v>
      </c>
      <c r="P40" s="5">
        <v>3</v>
      </c>
      <c r="Q40" s="5">
        <v>6</v>
      </c>
      <c r="R40" s="5">
        <v>24</v>
      </c>
      <c r="S40" s="5">
        <v>1</v>
      </c>
    </row>
    <row r="41" spans="1:19" ht="15.9" customHeight="1" x14ac:dyDescent="0.3">
      <c r="A41" s="4">
        <v>11300015</v>
      </c>
      <c r="B41" s="4" t="s">
        <v>116</v>
      </c>
      <c r="C41" s="2">
        <v>8</v>
      </c>
      <c r="D41" s="2">
        <v>0</v>
      </c>
      <c r="E41" s="2">
        <v>8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8</v>
      </c>
      <c r="S41" s="5">
        <v>0</v>
      </c>
    </row>
    <row r="42" spans="1:19" ht="15.9" customHeight="1" x14ac:dyDescent="0.3">
      <c r="A42" s="4">
        <v>11300016</v>
      </c>
      <c r="B42" s="4" t="s">
        <v>186</v>
      </c>
      <c r="C42" s="2">
        <v>43</v>
      </c>
      <c r="D42" s="2">
        <v>2</v>
      </c>
      <c r="E42" s="2">
        <v>45</v>
      </c>
      <c r="F42" s="5">
        <v>1</v>
      </c>
      <c r="G42" s="5">
        <v>0</v>
      </c>
      <c r="H42" s="5">
        <v>3</v>
      </c>
      <c r="I42" s="5">
        <v>0</v>
      </c>
      <c r="J42" s="5">
        <v>2</v>
      </c>
      <c r="K42" s="5">
        <v>0</v>
      </c>
      <c r="L42" s="5">
        <v>3</v>
      </c>
      <c r="M42" s="5">
        <v>0</v>
      </c>
      <c r="N42" s="5">
        <v>4</v>
      </c>
      <c r="O42" s="5">
        <v>0</v>
      </c>
      <c r="P42" s="5">
        <v>6</v>
      </c>
      <c r="Q42" s="5">
        <v>0</v>
      </c>
      <c r="R42" s="5">
        <v>24</v>
      </c>
      <c r="S42" s="5">
        <v>2</v>
      </c>
    </row>
    <row r="43" spans="1:19" ht="15.9" customHeight="1" x14ac:dyDescent="0.3">
      <c r="A43" s="4">
        <v>11300017</v>
      </c>
      <c r="B43" s="4" t="s">
        <v>117</v>
      </c>
      <c r="C43" s="2">
        <v>8</v>
      </c>
      <c r="D43" s="2">
        <v>0</v>
      </c>
      <c r="E43" s="2">
        <v>8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8</v>
      </c>
      <c r="S43" s="5">
        <v>0</v>
      </c>
    </row>
    <row r="44" spans="1:19" ht="15.9" customHeight="1" x14ac:dyDescent="0.3">
      <c r="A44" s="4">
        <v>11300019</v>
      </c>
      <c r="B44" s="4" t="s">
        <v>177</v>
      </c>
      <c r="C44" s="2">
        <v>3</v>
      </c>
      <c r="D44" s="2">
        <v>0</v>
      </c>
      <c r="E44" s="2">
        <v>3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3</v>
      </c>
      <c r="S44" s="5">
        <v>0</v>
      </c>
    </row>
    <row r="45" spans="1:19" ht="15.9" customHeight="1" x14ac:dyDescent="0.3">
      <c r="A45" s="4">
        <v>11300021</v>
      </c>
      <c r="B45" s="4" t="s">
        <v>119</v>
      </c>
      <c r="C45" s="2">
        <v>45</v>
      </c>
      <c r="D45" s="2">
        <v>4</v>
      </c>
      <c r="E45" s="2">
        <v>49</v>
      </c>
      <c r="F45" s="5">
        <v>4</v>
      </c>
      <c r="G45" s="5">
        <v>0</v>
      </c>
      <c r="H45" s="5">
        <v>7</v>
      </c>
      <c r="I45" s="5">
        <v>2</v>
      </c>
      <c r="J45" s="5">
        <v>9</v>
      </c>
      <c r="K45" s="5">
        <v>1</v>
      </c>
      <c r="L45" s="5">
        <v>7</v>
      </c>
      <c r="M45" s="5">
        <v>0</v>
      </c>
      <c r="N45" s="5">
        <v>1</v>
      </c>
      <c r="O45" s="5">
        <v>0</v>
      </c>
      <c r="P45" s="5">
        <v>2</v>
      </c>
      <c r="Q45" s="5">
        <v>0</v>
      </c>
      <c r="R45" s="5">
        <v>15</v>
      </c>
      <c r="S45" s="5">
        <v>1</v>
      </c>
    </row>
    <row r="46" spans="1:19" ht="15.9" customHeight="1" x14ac:dyDescent="0.3">
      <c r="A46" s="4">
        <v>11300022</v>
      </c>
      <c r="B46" s="4" t="s">
        <v>120</v>
      </c>
      <c r="C46" s="2">
        <v>15</v>
      </c>
      <c r="D46" s="2">
        <v>2</v>
      </c>
      <c r="E46" s="2">
        <v>17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3</v>
      </c>
      <c r="Q46" s="5">
        <v>0</v>
      </c>
      <c r="R46" s="5">
        <v>12</v>
      </c>
      <c r="S46" s="5">
        <v>2</v>
      </c>
    </row>
    <row r="47" spans="1:19" ht="15.9" customHeight="1" x14ac:dyDescent="0.3">
      <c r="A47" s="4">
        <v>11300023</v>
      </c>
      <c r="B47" s="4" t="s">
        <v>121</v>
      </c>
      <c r="C47" s="2">
        <v>68</v>
      </c>
      <c r="D47" s="2">
        <v>5</v>
      </c>
      <c r="E47" s="2">
        <v>73</v>
      </c>
      <c r="F47" s="5">
        <v>1</v>
      </c>
      <c r="G47" s="5">
        <v>0</v>
      </c>
      <c r="H47" s="5">
        <v>1</v>
      </c>
      <c r="I47" s="5">
        <v>1</v>
      </c>
      <c r="J47" s="5">
        <v>11</v>
      </c>
      <c r="K47" s="5">
        <v>1</v>
      </c>
      <c r="L47" s="5">
        <v>4</v>
      </c>
      <c r="M47" s="5">
        <v>0</v>
      </c>
      <c r="N47" s="5">
        <v>8</v>
      </c>
      <c r="O47" s="5">
        <v>0</v>
      </c>
      <c r="P47" s="5">
        <v>17</v>
      </c>
      <c r="Q47" s="5">
        <v>2</v>
      </c>
      <c r="R47" s="5">
        <v>26</v>
      </c>
      <c r="S47" s="5">
        <v>1</v>
      </c>
    </row>
    <row r="48" spans="1:19" ht="15.9" customHeight="1" x14ac:dyDescent="0.3">
      <c r="A48" s="4">
        <v>11300025</v>
      </c>
      <c r="B48" s="4" t="s">
        <v>122</v>
      </c>
      <c r="C48" s="2">
        <v>20</v>
      </c>
      <c r="D48" s="2">
        <v>1</v>
      </c>
      <c r="E48" s="2">
        <v>21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1</v>
      </c>
      <c r="M48" s="5">
        <v>0</v>
      </c>
      <c r="N48" s="5">
        <v>1</v>
      </c>
      <c r="O48" s="5">
        <v>0</v>
      </c>
      <c r="P48" s="5">
        <v>2</v>
      </c>
      <c r="Q48" s="5">
        <v>0</v>
      </c>
      <c r="R48" s="5">
        <v>15</v>
      </c>
      <c r="S48" s="5">
        <v>1</v>
      </c>
    </row>
    <row r="49" spans="1:19" ht="15.9" customHeight="1" x14ac:dyDescent="0.3">
      <c r="A49" s="4">
        <v>11300028</v>
      </c>
      <c r="B49" s="4" t="s">
        <v>123</v>
      </c>
      <c r="C49" s="2">
        <v>13</v>
      </c>
      <c r="D49" s="2">
        <v>0</v>
      </c>
      <c r="E49" s="2">
        <v>13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3</v>
      </c>
      <c r="Q49" s="5">
        <v>0</v>
      </c>
      <c r="R49" s="5">
        <v>8</v>
      </c>
      <c r="S49" s="5">
        <v>0</v>
      </c>
    </row>
    <row r="50" spans="1:19" ht="15.9" customHeight="1" x14ac:dyDescent="0.3">
      <c r="A50" s="4">
        <v>11300032</v>
      </c>
      <c r="B50" s="4" t="s">
        <v>124</v>
      </c>
      <c r="C50" s="2">
        <v>17</v>
      </c>
      <c r="D50" s="2">
        <v>1</v>
      </c>
      <c r="E50" s="2">
        <v>18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0</v>
      </c>
      <c r="N50" s="5">
        <v>0</v>
      </c>
      <c r="O50" s="5">
        <v>0</v>
      </c>
      <c r="P50" s="5">
        <v>5</v>
      </c>
      <c r="Q50" s="5">
        <v>0</v>
      </c>
      <c r="R50" s="5">
        <v>11</v>
      </c>
      <c r="S50" s="5">
        <v>1</v>
      </c>
    </row>
    <row r="51" spans="1:19" ht="15.9" customHeight="1" x14ac:dyDescent="0.3">
      <c r="A51" s="4">
        <v>11300039</v>
      </c>
      <c r="B51" s="4" t="s">
        <v>125</v>
      </c>
      <c r="C51" s="2">
        <v>14</v>
      </c>
      <c r="D51" s="2">
        <v>0</v>
      </c>
      <c r="E51" s="2">
        <v>14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4</v>
      </c>
      <c r="Q51" s="5">
        <v>0</v>
      </c>
      <c r="R51" s="5">
        <v>9</v>
      </c>
      <c r="S51" s="5">
        <v>0</v>
      </c>
    </row>
    <row r="52" spans="1:19" ht="15.9" customHeight="1" x14ac:dyDescent="0.3">
      <c r="A52" s="4">
        <v>11300040</v>
      </c>
      <c r="B52" s="4" t="s">
        <v>126</v>
      </c>
      <c r="C52" s="2">
        <v>11</v>
      </c>
      <c r="D52" s="2">
        <v>1</v>
      </c>
      <c r="E52" s="2">
        <v>12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1</v>
      </c>
      <c r="O52" s="5">
        <v>0</v>
      </c>
      <c r="P52" s="5">
        <v>2</v>
      </c>
      <c r="Q52" s="5">
        <v>1</v>
      </c>
      <c r="R52" s="5">
        <v>7</v>
      </c>
      <c r="S52" s="5">
        <v>0</v>
      </c>
    </row>
    <row r="53" spans="1:19" ht="15.9" customHeight="1" x14ac:dyDescent="0.3">
      <c r="A53" s="4">
        <v>11300041</v>
      </c>
      <c r="B53" s="4" t="s">
        <v>127</v>
      </c>
      <c r="C53" s="2">
        <v>41</v>
      </c>
      <c r="D53" s="2">
        <v>2</v>
      </c>
      <c r="E53" s="2">
        <v>43</v>
      </c>
      <c r="F53" s="5">
        <v>1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6</v>
      </c>
      <c r="M53" s="5">
        <v>0</v>
      </c>
      <c r="N53" s="5">
        <v>4</v>
      </c>
      <c r="O53" s="5">
        <v>1</v>
      </c>
      <c r="P53" s="5">
        <v>12</v>
      </c>
      <c r="Q53" s="5">
        <v>0</v>
      </c>
      <c r="R53" s="5">
        <v>17</v>
      </c>
      <c r="S53" s="5">
        <v>1</v>
      </c>
    </row>
    <row r="54" spans="1:19" ht="15.9" customHeight="1" x14ac:dyDescent="0.3">
      <c r="A54" s="4">
        <v>11300050</v>
      </c>
      <c r="B54" s="4" t="s">
        <v>129</v>
      </c>
      <c r="C54" s="2">
        <v>15</v>
      </c>
      <c r="D54" s="2">
        <v>2</v>
      </c>
      <c r="E54" s="2">
        <v>17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2</v>
      </c>
      <c r="O54" s="5">
        <v>0</v>
      </c>
      <c r="P54" s="5">
        <v>2</v>
      </c>
      <c r="Q54" s="5">
        <v>0</v>
      </c>
      <c r="R54" s="5">
        <v>11</v>
      </c>
      <c r="S54" s="5">
        <v>2</v>
      </c>
    </row>
    <row r="55" spans="1:19" ht="15.9" customHeight="1" x14ac:dyDescent="0.3">
      <c r="A55" s="4">
        <v>11300055</v>
      </c>
      <c r="B55" s="4" t="s">
        <v>130</v>
      </c>
      <c r="C55" s="2">
        <v>12</v>
      </c>
      <c r="D55" s="2">
        <v>2</v>
      </c>
      <c r="E55" s="2">
        <v>14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</v>
      </c>
      <c r="M55" s="5">
        <v>0</v>
      </c>
      <c r="N55" s="5">
        <v>0</v>
      </c>
      <c r="O55" s="5">
        <v>1</v>
      </c>
      <c r="P55" s="5">
        <v>2</v>
      </c>
      <c r="Q55" s="5">
        <v>0</v>
      </c>
      <c r="R55" s="5">
        <v>9</v>
      </c>
      <c r="S55" s="5">
        <v>1</v>
      </c>
    </row>
    <row r="56" spans="1:19" ht="15.9" customHeight="1" x14ac:dyDescent="0.3">
      <c r="A56" s="4">
        <v>11300056</v>
      </c>
      <c r="B56" s="4" t="s">
        <v>196</v>
      </c>
      <c r="C56" s="2">
        <v>6</v>
      </c>
      <c r="D56" s="2">
        <v>2</v>
      </c>
      <c r="E56" s="2">
        <v>8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1</v>
      </c>
      <c r="Q56" s="5">
        <v>0</v>
      </c>
      <c r="R56" s="5">
        <v>3</v>
      </c>
      <c r="S56" s="5">
        <v>2</v>
      </c>
    </row>
    <row r="57" spans="1:19" ht="15.9" customHeight="1" x14ac:dyDescent="0.3">
      <c r="A57" s="4">
        <v>11300057</v>
      </c>
      <c r="B57" s="4" t="s">
        <v>261</v>
      </c>
      <c r="C57" s="2">
        <v>12</v>
      </c>
      <c r="D57" s="2">
        <v>1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v>0</v>
      </c>
      <c r="N57" s="5">
        <v>0</v>
      </c>
      <c r="O57" s="5">
        <v>0</v>
      </c>
      <c r="P57" s="5">
        <v>2</v>
      </c>
      <c r="Q57" s="5">
        <v>0</v>
      </c>
      <c r="R57" s="5">
        <v>9</v>
      </c>
      <c r="S57" s="5">
        <v>1</v>
      </c>
    </row>
    <row r="58" spans="1:19" ht="15.9" customHeight="1" x14ac:dyDescent="0.3">
      <c r="A58" s="4">
        <v>11310005</v>
      </c>
      <c r="B58" s="4" t="s">
        <v>32</v>
      </c>
      <c r="C58" s="2">
        <v>23</v>
      </c>
      <c r="D58" s="2">
        <v>0</v>
      </c>
      <c r="E58" s="2">
        <v>23</v>
      </c>
      <c r="F58" s="5">
        <v>0</v>
      </c>
      <c r="G58" s="5">
        <v>0</v>
      </c>
      <c r="H58" s="5">
        <v>0</v>
      </c>
      <c r="I58" s="5">
        <v>0</v>
      </c>
      <c r="J58" s="5">
        <v>5</v>
      </c>
      <c r="K58" s="5">
        <v>0</v>
      </c>
      <c r="L58" s="5">
        <v>8</v>
      </c>
      <c r="M58" s="5">
        <v>0</v>
      </c>
      <c r="N58" s="5">
        <v>1</v>
      </c>
      <c r="O58" s="5">
        <v>0</v>
      </c>
      <c r="P58" s="5">
        <v>1</v>
      </c>
      <c r="Q58" s="5">
        <v>0</v>
      </c>
      <c r="R58" s="5">
        <v>8</v>
      </c>
      <c r="S58" s="5">
        <v>0</v>
      </c>
    </row>
    <row r="59" spans="1:19" ht="15.9" customHeight="1" x14ac:dyDescent="0.3">
      <c r="A59" s="4">
        <v>11310006</v>
      </c>
      <c r="B59" s="4" t="s">
        <v>33</v>
      </c>
      <c r="C59" s="2">
        <v>86</v>
      </c>
      <c r="D59" s="2">
        <v>9</v>
      </c>
      <c r="E59" s="2">
        <v>95</v>
      </c>
      <c r="F59" s="5">
        <v>0</v>
      </c>
      <c r="G59" s="5">
        <v>0</v>
      </c>
      <c r="H59" s="5">
        <v>3</v>
      </c>
      <c r="I59" s="5">
        <v>0</v>
      </c>
      <c r="J59" s="5">
        <v>11</v>
      </c>
      <c r="K59" s="5">
        <v>1</v>
      </c>
      <c r="L59" s="5">
        <v>14</v>
      </c>
      <c r="M59" s="5">
        <v>0</v>
      </c>
      <c r="N59" s="5">
        <v>8</v>
      </c>
      <c r="O59" s="5">
        <v>2</v>
      </c>
      <c r="P59" s="5">
        <v>22</v>
      </c>
      <c r="Q59" s="5">
        <v>5</v>
      </c>
      <c r="R59" s="5">
        <v>28</v>
      </c>
      <c r="S59" s="5">
        <v>1</v>
      </c>
    </row>
    <row r="60" spans="1:19" ht="15.9" customHeight="1" x14ac:dyDescent="0.3">
      <c r="A60" s="4">
        <v>11310008</v>
      </c>
      <c r="B60" s="4" t="s">
        <v>187</v>
      </c>
      <c r="C60" s="2">
        <v>23</v>
      </c>
      <c r="D60" s="2">
        <v>3</v>
      </c>
      <c r="E60" s="2">
        <v>26</v>
      </c>
      <c r="F60" s="5">
        <v>0</v>
      </c>
      <c r="G60" s="5">
        <v>0</v>
      </c>
      <c r="H60" s="5">
        <v>0</v>
      </c>
      <c r="I60" s="5">
        <v>0</v>
      </c>
      <c r="J60" s="5">
        <v>3</v>
      </c>
      <c r="K60" s="5">
        <v>0</v>
      </c>
      <c r="L60" s="5">
        <v>3</v>
      </c>
      <c r="M60" s="5">
        <v>0</v>
      </c>
      <c r="N60" s="5">
        <v>0</v>
      </c>
      <c r="O60" s="5">
        <v>0</v>
      </c>
      <c r="P60" s="5">
        <v>8</v>
      </c>
      <c r="Q60" s="5">
        <v>2</v>
      </c>
      <c r="R60" s="5">
        <v>9</v>
      </c>
      <c r="S60" s="5">
        <v>1</v>
      </c>
    </row>
    <row r="61" spans="1:19" ht="15.9" customHeight="1" x14ac:dyDescent="0.3">
      <c r="A61" s="4">
        <v>11310011</v>
      </c>
      <c r="B61" s="4" t="s">
        <v>178</v>
      </c>
      <c r="C61" s="2">
        <v>97</v>
      </c>
      <c r="D61" s="2">
        <v>11</v>
      </c>
      <c r="E61" s="2">
        <v>108</v>
      </c>
      <c r="F61" s="5">
        <v>1</v>
      </c>
      <c r="G61" s="5">
        <v>0</v>
      </c>
      <c r="H61" s="5">
        <v>4</v>
      </c>
      <c r="I61" s="5">
        <v>0</v>
      </c>
      <c r="J61" s="5">
        <v>11</v>
      </c>
      <c r="K61" s="5">
        <v>1</v>
      </c>
      <c r="L61" s="5">
        <v>4</v>
      </c>
      <c r="M61" s="5">
        <v>3</v>
      </c>
      <c r="N61" s="5">
        <v>1</v>
      </c>
      <c r="O61" s="5">
        <v>1</v>
      </c>
      <c r="P61" s="5">
        <v>57</v>
      </c>
      <c r="Q61" s="5">
        <v>5</v>
      </c>
      <c r="R61" s="5">
        <v>19</v>
      </c>
      <c r="S61" s="5">
        <v>1</v>
      </c>
    </row>
    <row r="62" spans="1:19" ht="15.9" customHeight="1" x14ac:dyDescent="0.3">
      <c r="A62" s="4">
        <v>11310019</v>
      </c>
      <c r="B62" s="4" t="s">
        <v>34</v>
      </c>
      <c r="C62" s="2">
        <v>4</v>
      </c>
      <c r="D62" s="2">
        <v>1</v>
      </c>
      <c r="E62" s="2">
        <v>5</v>
      </c>
      <c r="F62" s="5">
        <v>0</v>
      </c>
      <c r="G62" s="5">
        <v>0</v>
      </c>
      <c r="H62" s="5">
        <v>1</v>
      </c>
      <c r="I62" s="5">
        <v>0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1</v>
      </c>
      <c r="Q62" s="5">
        <v>0</v>
      </c>
      <c r="R62" s="5">
        <v>1</v>
      </c>
      <c r="S62" s="5">
        <v>1</v>
      </c>
    </row>
    <row r="63" spans="1:19" ht="15.9" customHeight="1" x14ac:dyDescent="0.3">
      <c r="A63" s="4">
        <v>11310029</v>
      </c>
      <c r="B63" s="4" t="s">
        <v>35</v>
      </c>
      <c r="C63" s="2">
        <v>50</v>
      </c>
      <c r="D63" s="2">
        <v>1</v>
      </c>
      <c r="E63" s="2">
        <v>51</v>
      </c>
      <c r="F63" s="5">
        <v>0</v>
      </c>
      <c r="G63" s="5">
        <v>0</v>
      </c>
      <c r="H63" s="5">
        <v>6</v>
      </c>
      <c r="I63" s="5">
        <v>0</v>
      </c>
      <c r="J63" s="5">
        <v>5</v>
      </c>
      <c r="K63" s="5">
        <v>0</v>
      </c>
      <c r="L63" s="5">
        <v>6</v>
      </c>
      <c r="M63" s="5">
        <v>0</v>
      </c>
      <c r="N63" s="5">
        <v>2</v>
      </c>
      <c r="O63" s="5">
        <v>1</v>
      </c>
      <c r="P63" s="5">
        <v>12</v>
      </c>
      <c r="Q63" s="5">
        <v>0</v>
      </c>
      <c r="R63" s="5">
        <v>19</v>
      </c>
      <c r="S63" s="5">
        <v>0</v>
      </c>
    </row>
    <row r="64" spans="1:19" ht="15.9" customHeight="1" x14ac:dyDescent="0.3">
      <c r="A64" s="4">
        <v>11310033</v>
      </c>
      <c r="B64" s="4" t="s">
        <v>36</v>
      </c>
      <c r="C64" s="2">
        <v>8</v>
      </c>
      <c r="D64" s="2">
        <v>2</v>
      </c>
      <c r="E64" s="2">
        <v>10</v>
      </c>
      <c r="F64" s="5">
        <v>0</v>
      </c>
      <c r="G64" s="5">
        <v>0</v>
      </c>
      <c r="H64" s="5">
        <v>0</v>
      </c>
      <c r="I64" s="5">
        <v>0</v>
      </c>
      <c r="J64" s="5">
        <v>1</v>
      </c>
      <c r="K64" s="5">
        <v>0</v>
      </c>
      <c r="L64" s="5">
        <v>1</v>
      </c>
      <c r="M64" s="5">
        <v>0</v>
      </c>
      <c r="N64" s="5">
        <v>1</v>
      </c>
      <c r="O64" s="5">
        <v>0</v>
      </c>
      <c r="P64" s="5">
        <v>1</v>
      </c>
      <c r="Q64" s="5">
        <v>0</v>
      </c>
      <c r="R64" s="5">
        <v>4</v>
      </c>
      <c r="S64" s="5">
        <v>2</v>
      </c>
    </row>
    <row r="65" spans="1:19" ht="15.9" customHeight="1" x14ac:dyDescent="0.3">
      <c r="A65" s="4">
        <v>11310047</v>
      </c>
      <c r="B65" s="4" t="s">
        <v>37</v>
      </c>
      <c r="C65" s="2">
        <v>78</v>
      </c>
      <c r="D65" s="2">
        <v>11</v>
      </c>
      <c r="E65" s="2">
        <v>89</v>
      </c>
      <c r="F65" s="5">
        <v>2</v>
      </c>
      <c r="G65" s="5">
        <v>0</v>
      </c>
      <c r="H65" s="5">
        <v>8</v>
      </c>
      <c r="I65" s="5">
        <v>1</v>
      </c>
      <c r="J65" s="5">
        <v>10</v>
      </c>
      <c r="K65" s="5">
        <v>0</v>
      </c>
      <c r="L65" s="5">
        <v>8</v>
      </c>
      <c r="M65" s="5">
        <v>0</v>
      </c>
      <c r="N65" s="5">
        <v>3</v>
      </c>
      <c r="O65" s="5">
        <v>0</v>
      </c>
      <c r="P65" s="5">
        <v>20</v>
      </c>
      <c r="Q65" s="5">
        <v>3</v>
      </c>
      <c r="R65" s="5">
        <v>27</v>
      </c>
      <c r="S65" s="5">
        <v>7</v>
      </c>
    </row>
    <row r="66" spans="1:19" ht="15.9" customHeight="1" x14ac:dyDescent="0.3">
      <c r="A66" s="4">
        <v>11310060</v>
      </c>
      <c r="B66" s="4" t="s">
        <v>38</v>
      </c>
      <c r="C66" s="2">
        <v>110</v>
      </c>
      <c r="D66" s="2">
        <v>6</v>
      </c>
      <c r="E66" s="2">
        <v>116</v>
      </c>
      <c r="F66" s="5">
        <v>2</v>
      </c>
      <c r="G66" s="5">
        <v>0</v>
      </c>
      <c r="H66" s="5">
        <v>10</v>
      </c>
      <c r="I66" s="5">
        <v>0</v>
      </c>
      <c r="J66" s="5">
        <v>20</v>
      </c>
      <c r="K66" s="5">
        <v>0</v>
      </c>
      <c r="L66" s="5">
        <v>11</v>
      </c>
      <c r="M66" s="5">
        <v>1</v>
      </c>
      <c r="N66" s="5">
        <v>16</v>
      </c>
      <c r="O66" s="5">
        <v>1</v>
      </c>
      <c r="P66" s="5">
        <v>28</v>
      </c>
      <c r="Q66" s="5">
        <v>2</v>
      </c>
      <c r="R66" s="5">
        <v>23</v>
      </c>
      <c r="S66" s="5">
        <v>2</v>
      </c>
    </row>
    <row r="67" spans="1:19" ht="15.9" customHeight="1" x14ac:dyDescent="0.3">
      <c r="A67" s="4">
        <v>11310064</v>
      </c>
      <c r="B67" s="4" t="s">
        <v>39</v>
      </c>
      <c r="C67" s="2">
        <v>54</v>
      </c>
      <c r="D67" s="2">
        <v>5</v>
      </c>
      <c r="E67" s="2">
        <v>59</v>
      </c>
      <c r="F67" s="5">
        <v>0</v>
      </c>
      <c r="G67" s="5">
        <v>0</v>
      </c>
      <c r="H67" s="5">
        <v>2</v>
      </c>
      <c r="I67" s="5">
        <v>0</v>
      </c>
      <c r="J67" s="5">
        <v>4</v>
      </c>
      <c r="K67" s="5">
        <v>1</v>
      </c>
      <c r="L67" s="5">
        <v>3</v>
      </c>
      <c r="M67" s="5">
        <v>2</v>
      </c>
      <c r="N67" s="5">
        <v>4</v>
      </c>
      <c r="O67" s="5">
        <v>1</v>
      </c>
      <c r="P67" s="5">
        <v>20</v>
      </c>
      <c r="Q67" s="5">
        <v>1</v>
      </c>
      <c r="R67" s="5">
        <v>21</v>
      </c>
      <c r="S67" s="5">
        <v>0</v>
      </c>
    </row>
    <row r="68" spans="1:19" ht="15.9" customHeight="1" x14ac:dyDescent="0.3">
      <c r="A68" s="4">
        <v>11310070</v>
      </c>
      <c r="B68" s="4" t="s">
        <v>40</v>
      </c>
      <c r="C68" s="2">
        <v>41</v>
      </c>
      <c r="D68" s="2">
        <v>6</v>
      </c>
      <c r="E68" s="2">
        <v>47</v>
      </c>
      <c r="F68" s="5">
        <v>0</v>
      </c>
      <c r="G68" s="5">
        <v>0</v>
      </c>
      <c r="H68" s="5">
        <v>6</v>
      </c>
      <c r="I68" s="5">
        <v>2</v>
      </c>
      <c r="J68" s="5">
        <v>6</v>
      </c>
      <c r="K68" s="5">
        <v>0</v>
      </c>
      <c r="L68" s="5">
        <v>3</v>
      </c>
      <c r="M68" s="5">
        <v>1</v>
      </c>
      <c r="N68" s="5">
        <v>4</v>
      </c>
      <c r="O68" s="5">
        <v>0</v>
      </c>
      <c r="P68" s="5">
        <v>7</v>
      </c>
      <c r="Q68" s="5">
        <v>0</v>
      </c>
      <c r="R68" s="5">
        <v>15</v>
      </c>
      <c r="S68" s="5">
        <v>3</v>
      </c>
    </row>
    <row r="69" spans="1:19" ht="15.9" customHeight="1" x14ac:dyDescent="0.3">
      <c r="A69" s="4">
        <v>11310075</v>
      </c>
      <c r="B69" s="4" t="s">
        <v>41</v>
      </c>
      <c r="C69" s="2">
        <v>83</v>
      </c>
      <c r="D69" s="2">
        <v>10</v>
      </c>
      <c r="E69" s="2">
        <v>93</v>
      </c>
      <c r="F69" s="5">
        <v>1</v>
      </c>
      <c r="G69" s="5">
        <v>3</v>
      </c>
      <c r="H69" s="5">
        <v>8</v>
      </c>
      <c r="I69" s="5">
        <v>3</v>
      </c>
      <c r="J69" s="5">
        <v>8</v>
      </c>
      <c r="K69" s="5">
        <v>1</v>
      </c>
      <c r="L69" s="5">
        <v>13</v>
      </c>
      <c r="M69" s="5">
        <v>0</v>
      </c>
      <c r="N69" s="5">
        <v>6</v>
      </c>
      <c r="O69" s="5">
        <v>0</v>
      </c>
      <c r="P69" s="5">
        <v>16</v>
      </c>
      <c r="Q69" s="5">
        <v>2</v>
      </c>
      <c r="R69" s="5">
        <v>31</v>
      </c>
      <c r="S69" s="5">
        <v>1</v>
      </c>
    </row>
    <row r="70" spans="1:19" ht="15.9" customHeight="1" x14ac:dyDescent="0.3">
      <c r="A70" s="4">
        <v>11310076</v>
      </c>
      <c r="B70" s="4" t="s">
        <v>42</v>
      </c>
      <c r="C70" s="2">
        <v>22</v>
      </c>
      <c r="D70" s="2">
        <v>2</v>
      </c>
      <c r="E70" s="2">
        <v>24</v>
      </c>
      <c r="F70" s="5">
        <v>0</v>
      </c>
      <c r="G70" s="5">
        <v>0</v>
      </c>
      <c r="H70" s="5">
        <v>0</v>
      </c>
      <c r="I70" s="5">
        <v>0</v>
      </c>
      <c r="J70" s="5">
        <v>2</v>
      </c>
      <c r="K70" s="5">
        <v>0</v>
      </c>
      <c r="L70" s="5">
        <v>3</v>
      </c>
      <c r="M70" s="5">
        <v>1</v>
      </c>
      <c r="N70" s="5">
        <v>1</v>
      </c>
      <c r="O70" s="5">
        <v>0</v>
      </c>
      <c r="P70" s="5">
        <v>5</v>
      </c>
      <c r="Q70" s="5">
        <v>0</v>
      </c>
      <c r="R70" s="5">
        <v>11</v>
      </c>
      <c r="S70" s="5">
        <v>1</v>
      </c>
    </row>
    <row r="71" spans="1:19" ht="15.9" customHeight="1" x14ac:dyDescent="0.3">
      <c r="A71" s="4">
        <v>11310077</v>
      </c>
      <c r="B71" s="4" t="s">
        <v>43</v>
      </c>
      <c r="C71" s="2">
        <v>39</v>
      </c>
      <c r="D71" s="2">
        <v>1</v>
      </c>
      <c r="E71" s="2">
        <v>40</v>
      </c>
      <c r="F71" s="5">
        <v>0</v>
      </c>
      <c r="G71" s="5">
        <v>0</v>
      </c>
      <c r="H71" s="5">
        <v>6</v>
      </c>
      <c r="I71" s="5">
        <v>0</v>
      </c>
      <c r="J71" s="5">
        <v>3</v>
      </c>
      <c r="K71" s="5">
        <v>0</v>
      </c>
      <c r="L71" s="5">
        <v>4</v>
      </c>
      <c r="M71" s="5">
        <v>0</v>
      </c>
      <c r="N71" s="5">
        <v>7</v>
      </c>
      <c r="O71" s="5">
        <v>0</v>
      </c>
      <c r="P71" s="5">
        <v>12</v>
      </c>
      <c r="Q71" s="5">
        <v>0</v>
      </c>
      <c r="R71" s="5">
        <v>7</v>
      </c>
      <c r="S71" s="5">
        <v>1</v>
      </c>
    </row>
    <row r="72" spans="1:19" ht="15.9" customHeight="1" x14ac:dyDescent="0.3">
      <c r="A72" s="4">
        <v>11310098</v>
      </c>
      <c r="B72" s="4" t="s">
        <v>44</v>
      </c>
      <c r="C72" s="2">
        <v>28</v>
      </c>
      <c r="D72" s="2">
        <v>4</v>
      </c>
      <c r="E72" s="2">
        <v>32</v>
      </c>
      <c r="F72" s="5">
        <v>0</v>
      </c>
      <c r="G72" s="5">
        <v>0</v>
      </c>
      <c r="H72" s="5">
        <v>6</v>
      </c>
      <c r="I72" s="5">
        <v>0</v>
      </c>
      <c r="J72" s="5">
        <v>7</v>
      </c>
      <c r="K72" s="5">
        <v>0</v>
      </c>
      <c r="L72" s="5">
        <v>1</v>
      </c>
      <c r="M72" s="5">
        <v>0</v>
      </c>
      <c r="N72" s="5">
        <v>1</v>
      </c>
      <c r="O72" s="5">
        <v>0</v>
      </c>
      <c r="P72" s="5">
        <v>10</v>
      </c>
      <c r="Q72" s="5">
        <v>1</v>
      </c>
      <c r="R72" s="5">
        <v>3</v>
      </c>
      <c r="S72" s="5">
        <v>3</v>
      </c>
    </row>
    <row r="73" spans="1:19" ht="15.9" customHeight="1" x14ac:dyDescent="0.3">
      <c r="A73" s="4">
        <v>11310099</v>
      </c>
      <c r="B73" s="4" t="s">
        <v>45</v>
      </c>
      <c r="C73" s="2">
        <v>23</v>
      </c>
      <c r="D73" s="2">
        <v>0</v>
      </c>
      <c r="E73" s="2">
        <v>23</v>
      </c>
      <c r="F73" s="5">
        <v>0</v>
      </c>
      <c r="G73" s="5">
        <v>0</v>
      </c>
      <c r="H73" s="5">
        <v>1</v>
      </c>
      <c r="I73" s="5">
        <v>0</v>
      </c>
      <c r="J73" s="5">
        <v>0</v>
      </c>
      <c r="K73" s="5">
        <v>0</v>
      </c>
      <c r="L73" s="5">
        <v>5</v>
      </c>
      <c r="M73" s="5">
        <v>0</v>
      </c>
      <c r="N73" s="5">
        <v>2</v>
      </c>
      <c r="O73" s="5">
        <v>0</v>
      </c>
      <c r="P73" s="5">
        <v>7</v>
      </c>
      <c r="Q73" s="5">
        <v>0</v>
      </c>
      <c r="R73" s="5">
        <v>8</v>
      </c>
      <c r="S73" s="5">
        <v>0</v>
      </c>
    </row>
    <row r="74" spans="1:19" ht="15.9" customHeight="1" x14ac:dyDescent="0.3">
      <c r="A74" s="4">
        <v>11310115</v>
      </c>
      <c r="B74" s="4" t="s">
        <v>46</v>
      </c>
      <c r="C74" s="2">
        <v>52</v>
      </c>
      <c r="D74" s="2">
        <v>3</v>
      </c>
      <c r="E74" s="2">
        <v>55</v>
      </c>
      <c r="F74" s="5">
        <v>0</v>
      </c>
      <c r="G74" s="5">
        <v>0</v>
      </c>
      <c r="H74" s="5">
        <v>10</v>
      </c>
      <c r="I74" s="5">
        <v>0</v>
      </c>
      <c r="J74" s="5">
        <v>5</v>
      </c>
      <c r="K74" s="5">
        <v>0</v>
      </c>
      <c r="L74" s="5">
        <v>3</v>
      </c>
      <c r="M74" s="5">
        <v>0</v>
      </c>
      <c r="N74" s="5">
        <v>4</v>
      </c>
      <c r="O74" s="5">
        <v>0</v>
      </c>
      <c r="P74" s="5">
        <v>9</v>
      </c>
      <c r="Q74" s="5">
        <v>2</v>
      </c>
      <c r="R74" s="5">
        <v>21</v>
      </c>
      <c r="S74" s="5">
        <v>1</v>
      </c>
    </row>
    <row r="75" spans="1:19" ht="15.9" customHeight="1" x14ac:dyDescent="0.3">
      <c r="A75" s="4">
        <v>11310117</v>
      </c>
      <c r="B75" s="4" t="s">
        <v>47</v>
      </c>
      <c r="C75" s="2">
        <v>38</v>
      </c>
      <c r="D75" s="2">
        <v>0</v>
      </c>
      <c r="E75" s="2">
        <v>38</v>
      </c>
      <c r="F75" s="5">
        <v>1</v>
      </c>
      <c r="G75" s="5">
        <v>0</v>
      </c>
      <c r="H75" s="5">
        <v>0</v>
      </c>
      <c r="I75" s="5">
        <v>0</v>
      </c>
      <c r="J75" s="5">
        <v>5</v>
      </c>
      <c r="K75" s="5">
        <v>0</v>
      </c>
      <c r="L75" s="5">
        <v>4</v>
      </c>
      <c r="M75" s="5">
        <v>0</v>
      </c>
      <c r="N75" s="5">
        <v>0</v>
      </c>
      <c r="O75" s="5">
        <v>0</v>
      </c>
      <c r="P75" s="5">
        <v>11</v>
      </c>
      <c r="Q75" s="5">
        <v>0</v>
      </c>
      <c r="R75" s="5">
        <v>17</v>
      </c>
      <c r="S75" s="5">
        <v>0</v>
      </c>
    </row>
    <row r="76" spans="1:19" ht="15.9" customHeight="1" x14ac:dyDescent="0.3">
      <c r="A76" s="4">
        <v>11310121</v>
      </c>
      <c r="B76" s="4" t="s">
        <v>48</v>
      </c>
      <c r="C76" s="2">
        <v>57</v>
      </c>
      <c r="D76" s="2">
        <v>9</v>
      </c>
      <c r="E76" s="2">
        <v>66</v>
      </c>
      <c r="F76" s="5">
        <v>0</v>
      </c>
      <c r="G76" s="5">
        <v>0</v>
      </c>
      <c r="H76" s="5">
        <v>4</v>
      </c>
      <c r="I76" s="5">
        <v>0</v>
      </c>
      <c r="J76" s="5">
        <v>5</v>
      </c>
      <c r="K76" s="5">
        <v>1</v>
      </c>
      <c r="L76" s="5">
        <v>3</v>
      </c>
      <c r="M76" s="5">
        <v>1</v>
      </c>
      <c r="N76" s="5">
        <v>7</v>
      </c>
      <c r="O76" s="5">
        <v>1</v>
      </c>
      <c r="P76" s="5">
        <v>23</v>
      </c>
      <c r="Q76" s="5">
        <v>4</v>
      </c>
      <c r="R76" s="5">
        <v>15</v>
      </c>
      <c r="S76" s="5">
        <v>2</v>
      </c>
    </row>
    <row r="77" spans="1:19" ht="15.9" customHeight="1" x14ac:dyDescent="0.3">
      <c r="A77" s="4">
        <v>11310123</v>
      </c>
      <c r="B77" s="4" t="s">
        <v>49</v>
      </c>
      <c r="C77" s="2">
        <v>33</v>
      </c>
      <c r="D77" s="2">
        <v>3</v>
      </c>
      <c r="E77" s="2">
        <v>36</v>
      </c>
      <c r="F77" s="5">
        <v>0</v>
      </c>
      <c r="G77" s="5">
        <v>0</v>
      </c>
      <c r="H77" s="5">
        <v>0</v>
      </c>
      <c r="I77" s="5">
        <v>0</v>
      </c>
      <c r="J77" s="5">
        <v>4</v>
      </c>
      <c r="K77" s="5">
        <v>0</v>
      </c>
      <c r="L77" s="5">
        <v>3</v>
      </c>
      <c r="M77" s="5">
        <v>1</v>
      </c>
      <c r="N77" s="5">
        <v>2</v>
      </c>
      <c r="O77" s="5">
        <v>0</v>
      </c>
      <c r="P77" s="5">
        <v>5</v>
      </c>
      <c r="Q77" s="5">
        <v>0</v>
      </c>
      <c r="R77" s="5">
        <v>19</v>
      </c>
      <c r="S77" s="5">
        <v>2</v>
      </c>
    </row>
    <row r="78" spans="1:19" ht="15.9" customHeight="1" x14ac:dyDescent="0.3">
      <c r="A78" s="4">
        <v>11310124</v>
      </c>
      <c r="B78" s="4" t="s">
        <v>50</v>
      </c>
      <c r="C78" s="2">
        <v>20</v>
      </c>
      <c r="D78" s="2">
        <v>2</v>
      </c>
      <c r="E78" s="2">
        <v>22</v>
      </c>
      <c r="F78" s="5">
        <v>0</v>
      </c>
      <c r="G78" s="5">
        <v>0</v>
      </c>
      <c r="H78" s="5">
        <v>1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</v>
      </c>
      <c r="Q78" s="5">
        <v>1</v>
      </c>
      <c r="R78" s="5">
        <v>18</v>
      </c>
      <c r="S78" s="5">
        <v>1</v>
      </c>
    </row>
    <row r="79" spans="1:19" ht="15.9" customHeight="1" x14ac:dyDescent="0.3">
      <c r="A79" s="4">
        <v>11310126</v>
      </c>
      <c r="B79" s="4" t="s">
        <v>51</v>
      </c>
      <c r="C79" s="2">
        <v>35</v>
      </c>
      <c r="D79" s="2">
        <v>1</v>
      </c>
      <c r="E79" s="2">
        <v>36</v>
      </c>
      <c r="F79" s="5">
        <v>0</v>
      </c>
      <c r="G79" s="5">
        <v>0</v>
      </c>
      <c r="H79" s="5">
        <v>3</v>
      </c>
      <c r="I79" s="5">
        <v>0</v>
      </c>
      <c r="J79" s="5">
        <v>11</v>
      </c>
      <c r="K79" s="5">
        <v>0</v>
      </c>
      <c r="L79" s="5">
        <v>6</v>
      </c>
      <c r="M79" s="5">
        <v>0</v>
      </c>
      <c r="N79" s="5">
        <v>0</v>
      </c>
      <c r="O79" s="5">
        <v>0</v>
      </c>
      <c r="P79" s="5">
        <v>4</v>
      </c>
      <c r="Q79" s="5">
        <v>0</v>
      </c>
      <c r="R79" s="5">
        <v>11</v>
      </c>
      <c r="S79" s="5">
        <v>1</v>
      </c>
    </row>
    <row r="80" spans="1:19" ht="15.9" customHeight="1" x14ac:dyDescent="0.3">
      <c r="A80" s="4">
        <v>11310129</v>
      </c>
      <c r="B80" s="4" t="s">
        <v>52</v>
      </c>
      <c r="C80" s="2">
        <v>26</v>
      </c>
      <c r="D80" s="2">
        <v>2</v>
      </c>
      <c r="E80" s="2">
        <v>28</v>
      </c>
      <c r="F80" s="5">
        <v>0</v>
      </c>
      <c r="G80" s="5">
        <v>0</v>
      </c>
      <c r="H80" s="5">
        <v>0</v>
      </c>
      <c r="I80" s="5">
        <v>0</v>
      </c>
      <c r="J80" s="5">
        <v>2</v>
      </c>
      <c r="K80" s="5">
        <v>0</v>
      </c>
      <c r="L80" s="5">
        <v>3</v>
      </c>
      <c r="M80" s="5">
        <v>0</v>
      </c>
      <c r="N80" s="5">
        <v>0</v>
      </c>
      <c r="O80" s="5">
        <v>0</v>
      </c>
      <c r="P80" s="5">
        <v>10</v>
      </c>
      <c r="Q80" s="5">
        <v>1</v>
      </c>
      <c r="R80" s="5">
        <v>11</v>
      </c>
      <c r="S80" s="5">
        <v>1</v>
      </c>
    </row>
    <row r="81" spans="1:19" ht="15.9" customHeight="1" x14ac:dyDescent="0.3">
      <c r="A81" s="4">
        <v>11310130</v>
      </c>
      <c r="B81" s="4" t="s">
        <v>53</v>
      </c>
      <c r="C81" s="2">
        <v>6</v>
      </c>
      <c r="D81" s="2">
        <v>0</v>
      </c>
      <c r="E81" s="2">
        <v>6</v>
      </c>
      <c r="F81" s="5">
        <v>0</v>
      </c>
      <c r="G81" s="5">
        <v>0</v>
      </c>
      <c r="H81" s="5">
        <v>0</v>
      </c>
      <c r="I81" s="5">
        <v>0</v>
      </c>
      <c r="J81" s="5">
        <v>1</v>
      </c>
      <c r="K81" s="5">
        <v>0</v>
      </c>
      <c r="L81" s="5">
        <v>2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3</v>
      </c>
      <c r="S81" s="5">
        <v>0</v>
      </c>
    </row>
    <row r="82" spans="1:19" ht="15.9" customHeight="1" x14ac:dyDescent="0.3">
      <c r="A82" s="4">
        <v>11310131</v>
      </c>
      <c r="B82" s="4" t="s">
        <v>54</v>
      </c>
      <c r="C82" s="2">
        <v>29</v>
      </c>
      <c r="D82" s="2">
        <v>5</v>
      </c>
      <c r="E82" s="2">
        <v>34</v>
      </c>
      <c r="F82" s="5">
        <v>0</v>
      </c>
      <c r="G82" s="5">
        <v>0</v>
      </c>
      <c r="H82" s="5">
        <v>0</v>
      </c>
      <c r="I82" s="5">
        <v>0</v>
      </c>
      <c r="J82" s="5">
        <v>2</v>
      </c>
      <c r="K82" s="5">
        <v>0</v>
      </c>
      <c r="L82" s="5">
        <v>8</v>
      </c>
      <c r="M82" s="5">
        <v>1</v>
      </c>
      <c r="N82" s="5">
        <v>2</v>
      </c>
      <c r="O82" s="5">
        <v>0</v>
      </c>
      <c r="P82" s="5">
        <v>5</v>
      </c>
      <c r="Q82" s="5">
        <v>0</v>
      </c>
      <c r="R82" s="5">
        <v>12</v>
      </c>
      <c r="S82" s="5">
        <v>4</v>
      </c>
    </row>
    <row r="83" spans="1:19" ht="15.9" customHeight="1" x14ac:dyDescent="0.3">
      <c r="A83" s="4">
        <v>11310132</v>
      </c>
      <c r="B83" s="4" t="s">
        <v>197</v>
      </c>
      <c r="C83" s="2">
        <v>23</v>
      </c>
      <c r="D83" s="2">
        <v>0</v>
      </c>
      <c r="E83" s="2">
        <v>23</v>
      </c>
      <c r="F83" s="5">
        <v>0</v>
      </c>
      <c r="G83" s="5">
        <v>0</v>
      </c>
      <c r="H83" s="5">
        <v>2</v>
      </c>
      <c r="I83" s="5">
        <v>0</v>
      </c>
      <c r="J83" s="5">
        <v>5</v>
      </c>
      <c r="K83" s="5">
        <v>0</v>
      </c>
      <c r="L83" s="5">
        <v>6</v>
      </c>
      <c r="M83" s="5">
        <v>0</v>
      </c>
      <c r="N83" s="5">
        <v>4</v>
      </c>
      <c r="O83" s="5">
        <v>0</v>
      </c>
      <c r="P83" s="5">
        <v>1</v>
      </c>
      <c r="Q83" s="5">
        <v>0</v>
      </c>
      <c r="R83" s="5">
        <v>5</v>
      </c>
      <c r="S83" s="5">
        <v>0</v>
      </c>
    </row>
    <row r="84" spans="1:19" ht="15.9" customHeight="1" x14ac:dyDescent="0.3">
      <c r="A84" s="4">
        <v>11310133</v>
      </c>
      <c r="B84" s="4" t="s">
        <v>262</v>
      </c>
      <c r="C84" s="2">
        <v>12</v>
      </c>
      <c r="D84" s="2">
        <v>1</v>
      </c>
      <c r="E84" s="2">
        <v>13</v>
      </c>
      <c r="F84" s="5">
        <v>0</v>
      </c>
      <c r="G84" s="5">
        <v>0</v>
      </c>
      <c r="H84" s="5">
        <v>0</v>
      </c>
      <c r="I84" s="5">
        <v>0</v>
      </c>
      <c r="J84" s="5">
        <v>3</v>
      </c>
      <c r="K84" s="5">
        <v>0</v>
      </c>
      <c r="L84" s="5">
        <v>3</v>
      </c>
      <c r="M84" s="5">
        <v>0</v>
      </c>
      <c r="N84" s="5">
        <v>3</v>
      </c>
      <c r="O84" s="5">
        <v>0</v>
      </c>
      <c r="P84" s="5">
        <v>0</v>
      </c>
      <c r="Q84" s="5">
        <v>0</v>
      </c>
      <c r="R84" s="5">
        <v>3</v>
      </c>
      <c r="S84" s="5">
        <v>1</v>
      </c>
    </row>
    <row r="85" spans="1:19" ht="15.9" customHeight="1" x14ac:dyDescent="0.3">
      <c r="A85" s="4">
        <v>11320005</v>
      </c>
      <c r="B85" s="4" t="s">
        <v>55</v>
      </c>
      <c r="C85" s="2">
        <v>92</v>
      </c>
      <c r="D85" s="2">
        <v>14</v>
      </c>
      <c r="E85" s="2">
        <v>106</v>
      </c>
      <c r="F85" s="5">
        <v>4</v>
      </c>
      <c r="G85" s="5">
        <v>1</v>
      </c>
      <c r="H85" s="5">
        <v>8</v>
      </c>
      <c r="I85" s="5">
        <v>3</v>
      </c>
      <c r="J85" s="5">
        <v>10</v>
      </c>
      <c r="K85" s="5">
        <v>1</v>
      </c>
      <c r="L85" s="5">
        <v>12</v>
      </c>
      <c r="M85" s="5">
        <v>1</v>
      </c>
      <c r="N85" s="5">
        <v>14</v>
      </c>
      <c r="O85" s="5">
        <v>1</v>
      </c>
      <c r="P85" s="5">
        <v>17</v>
      </c>
      <c r="Q85" s="5">
        <v>1</v>
      </c>
      <c r="R85" s="5">
        <v>27</v>
      </c>
      <c r="S85" s="5">
        <v>6</v>
      </c>
    </row>
    <row r="86" spans="1:19" ht="15.9" customHeight="1" x14ac:dyDescent="0.3">
      <c r="A86" s="4">
        <v>11320027</v>
      </c>
      <c r="B86" s="4" t="s">
        <v>56</v>
      </c>
      <c r="C86" s="2">
        <v>12</v>
      </c>
      <c r="D86" s="2">
        <v>0</v>
      </c>
      <c r="E86" s="2">
        <v>12</v>
      </c>
      <c r="F86" s="5">
        <v>0</v>
      </c>
      <c r="G86" s="5">
        <v>0</v>
      </c>
      <c r="H86" s="5">
        <v>0</v>
      </c>
      <c r="I86" s="5">
        <v>0</v>
      </c>
      <c r="J86" s="5">
        <v>2</v>
      </c>
      <c r="K86" s="5">
        <v>0</v>
      </c>
      <c r="L86" s="5">
        <v>2</v>
      </c>
      <c r="M86" s="5">
        <v>0</v>
      </c>
      <c r="N86" s="5">
        <v>2</v>
      </c>
      <c r="O86" s="5">
        <v>0</v>
      </c>
      <c r="P86" s="5">
        <v>0</v>
      </c>
      <c r="Q86" s="5">
        <v>0</v>
      </c>
      <c r="R86" s="5">
        <v>6</v>
      </c>
      <c r="S86" s="5">
        <v>0</v>
      </c>
    </row>
    <row r="87" spans="1:19" ht="15.9" customHeight="1" x14ac:dyDescent="0.3">
      <c r="A87" s="4">
        <v>11320032</v>
      </c>
      <c r="B87" s="4" t="s">
        <v>58</v>
      </c>
      <c r="C87" s="2">
        <v>17</v>
      </c>
      <c r="D87" s="2">
        <v>1</v>
      </c>
      <c r="E87" s="2">
        <v>18</v>
      </c>
      <c r="F87" s="5">
        <v>0</v>
      </c>
      <c r="G87" s="5">
        <v>1</v>
      </c>
      <c r="H87" s="5">
        <v>1</v>
      </c>
      <c r="I87" s="5">
        <v>0</v>
      </c>
      <c r="J87" s="5">
        <v>0</v>
      </c>
      <c r="K87" s="5">
        <v>0</v>
      </c>
      <c r="L87" s="5">
        <v>3</v>
      </c>
      <c r="M87" s="5">
        <v>0</v>
      </c>
      <c r="N87" s="5">
        <v>0</v>
      </c>
      <c r="O87" s="5">
        <v>0</v>
      </c>
      <c r="P87" s="5">
        <v>4</v>
      </c>
      <c r="Q87" s="5">
        <v>0</v>
      </c>
      <c r="R87" s="5">
        <v>9</v>
      </c>
      <c r="S87" s="5">
        <v>0</v>
      </c>
    </row>
    <row r="88" spans="1:19" ht="15.9" customHeight="1" x14ac:dyDescent="0.3">
      <c r="A88" s="4">
        <v>11320033</v>
      </c>
      <c r="B88" s="4" t="s">
        <v>59</v>
      </c>
      <c r="C88" s="2">
        <v>27</v>
      </c>
      <c r="D88" s="2">
        <v>5</v>
      </c>
      <c r="E88" s="2">
        <v>32</v>
      </c>
      <c r="F88" s="5">
        <v>1</v>
      </c>
      <c r="G88" s="5">
        <v>0</v>
      </c>
      <c r="H88" s="5">
        <v>1</v>
      </c>
      <c r="I88" s="5">
        <v>0</v>
      </c>
      <c r="J88" s="5">
        <v>0</v>
      </c>
      <c r="K88" s="5">
        <v>0</v>
      </c>
      <c r="L88" s="5">
        <v>1</v>
      </c>
      <c r="M88" s="5">
        <v>0</v>
      </c>
      <c r="N88" s="5">
        <v>9</v>
      </c>
      <c r="O88" s="5">
        <v>0</v>
      </c>
      <c r="P88" s="5">
        <v>8</v>
      </c>
      <c r="Q88" s="5">
        <v>0</v>
      </c>
      <c r="R88" s="5">
        <v>7</v>
      </c>
      <c r="S88" s="5">
        <v>5</v>
      </c>
    </row>
    <row r="89" spans="1:19" ht="15.9" customHeight="1" x14ac:dyDescent="0.3">
      <c r="A89" s="4">
        <v>11320039</v>
      </c>
      <c r="B89" s="4" t="s">
        <v>60</v>
      </c>
      <c r="C89" s="2">
        <v>12</v>
      </c>
      <c r="D89" s="2">
        <v>3</v>
      </c>
      <c r="E89" s="2">
        <v>15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</v>
      </c>
      <c r="M89" s="5">
        <v>1</v>
      </c>
      <c r="N89" s="5">
        <v>2</v>
      </c>
      <c r="O89" s="5">
        <v>1</v>
      </c>
      <c r="P89" s="5">
        <v>4</v>
      </c>
      <c r="Q89" s="5">
        <v>0</v>
      </c>
      <c r="R89" s="5">
        <v>5</v>
      </c>
      <c r="S89" s="5">
        <v>1</v>
      </c>
    </row>
    <row r="90" spans="1:19" ht="15.9" customHeight="1" x14ac:dyDescent="0.3">
      <c r="A90" s="4">
        <v>11320040</v>
      </c>
      <c r="B90" s="4" t="s">
        <v>61</v>
      </c>
      <c r="C90" s="2">
        <v>22</v>
      </c>
      <c r="D90" s="2">
        <v>0</v>
      </c>
      <c r="E90" s="2">
        <v>22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0</v>
      </c>
      <c r="N90" s="5">
        <v>3</v>
      </c>
      <c r="O90" s="5">
        <v>0</v>
      </c>
      <c r="P90" s="5">
        <v>7</v>
      </c>
      <c r="Q90" s="5">
        <v>0</v>
      </c>
      <c r="R90" s="5">
        <v>10</v>
      </c>
      <c r="S90" s="5">
        <v>0</v>
      </c>
    </row>
    <row r="91" spans="1:19" ht="15.9" customHeight="1" x14ac:dyDescent="0.3">
      <c r="A91" s="4">
        <v>11320041</v>
      </c>
      <c r="B91" s="4" t="s">
        <v>62</v>
      </c>
      <c r="C91" s="2">
        <v>42</v>
      </c>
      <c r="D91" s="2">
        <v>1</v>
      </c>
      <c r="E91" s="2">
        <v>43</v>
      </c>
      <c r="F91" s="5">
        <v>0</v>
      </c>
      <c r="G91" s="5">
        <v>0</v>
      </c>
      <c r="H91" s="5">
        <v>6</v>
      </c>
      <c r="I91" s="5">
        <v>0</v>
      </c>
      <c r="J91" s="5">
        <v>9</v>
      </c>
      <c r="K91" s="5">
        <v>0</v>
      </c>
      <c r="L91" s="5">
        <v>5</v>
      </c>
      <c r="M91" s="5">
        <v>0</v>
      </c>
      <c r="N91" s="5">
        <v>1</v>
      </c>
      <c r="O91" s="5">
        <v>0</v>
      </c>
      <c r="P91" s="5">
        <v>5</v>
      </c>
      <c r="Q91" s="5">
        <v>1</v>
      </c>
      <c r="R91" s="5">
        <v>16</v>
      </c>
      <c r="S91" s="5">
        <v>0</v>
      </c>
    </row>
    <row r="92" spans="1:19" ht="15.9" customHeight="1" x14ac:dyDescent="0.3">
      <c r="A92" s="4">
        <v>11320045</v>
      </c>
      <c r="B92" s="4" t="s">
        <v>179</v>
      </c>
      <c r="C92" s="2">
        <v>19</v>
      </c>
      <c r="D92" s="2">
        <v>0</v>
      </c>
      <c r="E92" s="2">
        <v>19</v>
      </c>
      <c r="F92" s="5">
        <v>0</v>
      </c>
      <c r="G92" s="5">
        <v>0</v>
      </c>
      <c r="H92" s="5">
        <v>0</v>
      </c>
      <c r="I92" s="5">
        <v>0</v>
      </c>
      <c r="J92" s="5">
        <v>2</v>
      </c>
      <c r="K92" s="5">
        <v>0</v>
      </c>
      <c r="L92" s="5">
        <v>0</v>
      </c>
      <c r="M92" s="5">
        <v>0</v>
      </c>
      <c r="N92" s="5">
        <v>3</v>
      </c>
      <c r="O92" s="5">
        <v>0</v>
      </c>
      <c r="P92" s="5">
        <v>2</v>
      </c>
      <c r="Q92" s="5">
        <v>0</v>
      </c>
      <c r="R92" s="5">
        <v>12</v>
      </c>
      <c r="S92" s="5">
        <v>0</v>
      </c>
    </row>
    <row r="93" spans="1:19" ht="15.9" customHeight="1" x14ac:dyDescent="0.3">
      <c r="A93" s="4">
        <v>11320046</v>
      </c>
      <c r="B93" s="4" t="s">
        <v>444</v>
      </c>
      <c r="C93" s="2">
        <v>24</v>
      </c>
      <c r="D93" s="2">
        <v>2</v>
      </c>
      <c r="E93" s="2">
        <v>26</v>
      </c>
      <c r="F93" s="5">
        <v>0</v>
      </c>
      <c r="G93" s="5">
        <v>0</v>
      </c>
      <c r="H93" s="5">
        <v>0</v>
      </c>
      <c r="I93" s="5">
        <v>0</v>
      </c>
      <c r="J93" s="5">
        <v>1</v>
      </c>
      <c r="K93" s="5">
        <v>0</v>
      </c>
      <c r="L93" s="5">
        <v>1</v>
      </c>
      <c r="M93" s="5">
        <v>0</v>
      </c>
      <c r="N93" s="5">
        <v>0</v>
      </c>
      <c r="O93" s="5">
        <v>1</v>
      </c>
      <c r="P93" s="5">
        <v>11</v>
      </c>
      <c r="Q93" s="5">
        <v>1</v>
      </c>
      <c r="R93" s="5">
        <v>11</v>
      </c>
      <c r="S93" s="5">
        <v>0</v>
      </c>
    </row>
    <row r="94" spans="1:19" ht="15.9" customHeight="1" x14ac:dyDescent="0.3">
      <c r="A94" s="4">
        <v>11340001</v>
      </c>
      <c r="B94" s="4" t="s">
        <v>131</v>
      </c>
      <c r="C94" s="2">
        <v>23</v>
      </c>
      <c r="D94" s="2">
        <v>5</v>
      </c>
      <c r="E94" s="2">
        <v>28</v>
      </c>
      <c r="F94" s="5">
        <v>1</v>
      </c>
      <c r="G94" s="5">
        <v>0</v>
      </c>
      <c r="H94" s="5">
        <v>0</v>
      </c>
      <c r="I94" s="5">
        <v>0</v>
      </c>
      <c r="J94" s="5">
        <v>2</v>
      </c>
      <c r="K94" s="5">
        <v>0</v>
      </c>
      <c r="L94" s="5">
        <v>4</v>
      </c>
      <c r="M94" s="5">
        <v>0</v>
      </c>
      <c r="N94" s="5">
        <v>2</v>
      </c>
      <c r="O94" s="5">
        <v>1</v>
      </c>
      <c r="P94" s="5">
        <v>5</v>
      </c>
      <c r="Q94" s="5">
        <v>2</v>
      </c>
      <c r="R94" s="5">
        <v>9</v>
      </c>
      <c r="S94" s="5">
        <v>2</v>
      </c>
    </row>
    <row r="95" spans="1:19" ht="15.9" customHeight="1" x14ac:dyDescent="0.3">
      <c r="A95" s="4">
        <v>11340003</v>
      </c>
      <c r="B95" s="4" t="s">
        <v>132</v>
      </c>
      <c r="C95" s="2">
        <v>28</v>
      </c>
      <c r="D95" s="2">
        <v>0</v>
      </c>
      <c r="E95" s="2">
        <v>28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  <c r="K95" s="5">
        <v>0</v>
      </c>
      <c r="L95" s="5">
        <v>2</v>
      </c>
      <c r="M95" s="5">
        <v>0</v>
      </c>
      <c r="N95" s="5">
        <v>0</v>
      </c>
      <c r="O95" s="5">
        <v>0</v>
      </c>
      <c r="P95" s="5">
        <v>7</v>
      </c>
      <c r="Q95" s="5">
        <v>0</v>
      </c>
      <c r="R95" s="5">
        <v>18</v>
      </c>
      <c r="S95" s="5">
        <v>0</v>
      </c>
    </row>
    <row r="96" spans="1:19" ht="15.9" customHeight="1" x14ac:dyDescent="0.3">
      <c r="A96" s="4">
        <v>11340007</v>
      </c>
      <c r="B96" s="4" t="s">
        <v>133</v>
      </c>
      <c r="C96" s="2">
        <v>78</v>
      </c>
      <c r="D96" s="2">
        <v>5</v>
      </c>
      <c r="E96" s="2">
        <v>83</v>
      </c>
      <c r="F96" s="5">
        <v>10</v>
      </c>
      <c r="G96" s="5">
        <v>0</v>
      </c>
      <c r="H96" s="5">
        <v>17</v>
      </c>
      <c r="I96" s="5">
        <v>0</v>
      </c>
      <c r="J96" s="5">
        <v>13</v>
      </c>
      <c r="K96" s="5">
        <v>1</v>
      </c>
      <c r="L96" s="5">
        <v>2</v>
      </c>
      <c r="M96" s="5">
        <v>0</v>
      </c>
      <c r="N96" s="5">
        <v>9</v>
      </c>
      <c r="O96" s="5">
        <v>1</v>
      </c>
      <c r="P96" s="5">
        <v>10</v>
      </c>
      <c r="Q96" s="5">
        <v>2</v>
      </c>
      <c r="R96" s="5">
        <v>17</v>
      </c>
      <c r="S96" s="5">
        <v>1</v>
      </c>
    </row>
    <row r="97" spans="1:19" ht="15.9" customHeight="1" x14ac:dyDescent="0.3">
      <c r="A97" s="4">
        <v>11340008</v>
      </c>
      <c r="B97" s="4" t="s">
        <v>134</v>
      </c>
      <c r="C97" s="2">
        <v>61</v>
      </c>
      <c r="D97" s="2">
        <v>1</v>
      </c>
      <c r="E97" s="2">
        <v>62</v>
      </c>
      <c r="F97" s="5">
        <v>2</v>
      </c>
      <c r="G97" s="5">
        <v>0</v>
      </c>
      <c r="H97" s="5">
        <v>3</v>
      </c>
      <c r="I97" s="5">
        <v>0</v>
      </c>
      <c r="J97" s="5">
        <v>5</v>
      </c>
      <c r="K97" s="5">
        <v>0</v>
      </c>
      <c r="L97" s="5">
        <v>3</v>
      </c>
      <c r="M97" s="5">
        <v>0</v>
      </c>
      <c r="N97" s="5">
        <v>2</v>
      </c>
      <c r="O97" s="5">
        <v>0</v>
      </c>
      <c r="P97" s="5">
        <v>18</v>
      </c>
      <c r="Q97" s="5">
        <v>0</v>
      </c>
      <c r="R97" s="5">
        <v>28</v>
      </c>
      <c r="S97" s="5">
        <v>1</v>
      </c>
    </row>
    <row r="98" spans="1:19" ht="15.9" customHeight="1" x14ac:dyDescent="0.3">
      <c r="A98" s="4">
        <v>11340010</v>
      </c>
      <c r="B98" s="4" t="s">
        <v>135</v>
      </c>
      <c r="C98" s="2">
        <v>88</v>
      </c>
      <c r="D98" s="2">
        <v>12</v>
      </c>
      <c r="E98" s="2">
        <v>100</v>
      </c>
      <c r="F98" s="5">
        <v>2</v>
      </c>
      <c r="G98" s="5">
        <v>0</v>
      </c>
      <c r="H98" s="5">
        <v>5</v>
      </c>
      <c r="I98" s="5">
        <v>1</v>
      </c>
      <c r="J98" s="5">
        <v>3</v>
      </c>
      <c r="K98" s="5">
        <v>0</v>
      </c>
      <c r="L98" s="5">
        <v>4</v>
      </c>
      <c r="M98" s="5">
        <v>1</v>
      </c>
      <c r="N98" s="5">
        <v>11</v>
      </c>
      <c r="O98" s="5">
        <v>1</v>
      </c>
      <c r="P98" s="5">
        <v>35</v>
      </c>
      <c r="Q98" s="5">
        <v>8</v>
      </c>
      <c r="R98" s="5">
        <v>28</v>
      </c>
      <c r="S98" s="5">
        <v>1</v>
      </c>
    </row>
    <row r="99" spans="1:19" ht="15.9" customHeight="1" x14ac:dyDescent="0.3">
      <c r="A99" s="4">
        <v>11340012</v>
      </c>
      <c r="B99" s="4" t="s">
        <v>136</v>
      </c>
      <c r="C99" s="2">
        <v>25</v>
      </c>
      <c r="D99" s="2">
        <v>3</v>
      </c>
      <c r="E99" s="2">
        <v>28</v>
      </c>
      <c r="F99" s="5">
        <v>0</v>
      </c>
      <c r="G99" s="5">
        <v>0</v>
      </c>
      <c r="H99" s="5">
        <v>0</v>
      </c>
      <c r="I99" s="5">
        <v>0</v>
      </c>
      <c r="J99" s="5">
        <v>2</v>
      </c>
      <c r="K99" s="5">
        <v>0</v>
      </c>
      <c r="L99" s="5">
        <v>1</v>
      </c>
      <c r="M99" s="5">
        <v>0</v>
      </c>
      <c r="N99" s="5">
        <v>3</v>
      </c>
      <c r="O99" s="5">
        <v>0</v>
      </c>
      <c r="P99" s="5">
        <v>3</v>
      </c>
      <c r="Q99" s="5">
        <v>1</v>
      </c>
      <c r="R99" s="5">
        <v>16</v>
      </c>
      <c r="S99" s="5">
        <v>2</v>
      </c>
    </row>
    <row r="100" spans="1:19" ht="15.9" customHeight="1" x14ac:dyDescent="0.3">
      <c r="A100" s="4">
        <v>11340013</v>
      </c>
      <c r="B100" s="4" t="s">
        <v>137</v>
      </c>
      <c r="C100" s="2">
        <v>14</v>
      </c>
      <c r="D100" s="2">
        <v>0</v>
      </c>
      <c r="E100" s="2">
        <v>14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1</v>
      </c>
      <c r="O100" s="5">
        <v>0</v>
      </c>
      <c r="P100" s="5">
        <v>4</v>
      </c>
      <c r="Q100" s="5">
        <v>0</v>
      </c>
      <c r="R100" s="5">
        <v>9</v>
      </c>
      <c r="S100" s="5">
        <v>0</v>
      </c>
    </row>
    <row r="101" spans="1:19" ht="15.9" customHeight="1" x14ac:dyDescent="0.3">
      <c r="A101" s="4">
        <v>11340014</v>
      </c>
      <c r="B101" s="4" t="s">
        <v>138</v>
      </c>
      <c r="C101" s="2">
        <v>60</v>
      </c>
      <c r="D101" s="2">
        <v>14</v>
      </c>
      <c r="E101" s="2">
        <v>74</v>
      </c>
      <c r="F101" s="5">
        <v>0</v>
      </c>
      <c r="G101" s="5">
        <v>2</v>
      </c>
      <c r="H101" s="5">
        <v>2</v>
      </c>
      <c r="I101" s="5">
        <v>2</v>
      </c>
      <c r="J101" s="5">
        <v>2</v>
      </c>
      <c r="K101" s="5">
        <v>0</v>
      </c>
      <c r="L101" s="5">
        <v>4</v>
      </c>
      <c r="M101" s="5">
        <v>0</v>
      </c>
      <c r="N101" s="5">
        <v>5</v>
      </c>
      <c r="O101" s="5">
        <v>2</v>
      </c>
      <c r="P101" s="5">
        <v>15</v>
      </c>
      <c r="Q101" s="5">
        <v>4</v>
      </c>
      <c r="R101" s="5">
        <v>32</v>
      </c>
      <c r="S101" s="5">
        <v>4</v>
      </c>
    </row>
    <row r="102" spans="1:19" ht="15.9" customHeight="1" x14ac:dyDescent="0.3">
      <c r="A102" s="4">
        <v>11340017</v>
      </c>
      <c r="B102" s="4" t="s">
        <v>139</v>
      </c>
      <c r="C102" s="2">
        <v>19</v>
      </c>
      <c r="D102" s="2">
        <v>2</v>
      </c>
      <c r="E102" s="2">
        <v>21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1</v>
      </c>
      <c r="O102" s="5">
        <v>0</v>
      </c>
      <c r="P102" s="5">
        <v>3</v>
      </c>
      <c r="Q102" s="5">
        <v>1</v>
      </c>
      <c r="R102" s="5">
        <v>15</v>
      </c>
      <c r="S102" s="5">
        <v>1</v>
      </c>
    </row>
    <row r="103" spans="1:19" ht="15.9" customHeight="1" x14ac:dyDescent="0.3">
      <c r="A103" s="4">
        <v>11340022</v>
      </c>
      <c r="B103" s="4" t="s">
        <v>140</v>
      </c>
      <c r="C103" s="2">
        <v>17</v>
      </c>
      <c r="D103" s="2">
        <v>2</v>
      </c>
      <c r="E103" s="2">
        <v>19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2</v>
      </c>
      <c r="Q103" s="5">
        <v>0</v>
      </c>
      <c r="R103" s="5">
        <v>15</v>
      </c>
      <c r="S103" s="5">
        <v>2</v>
      </c>
    </row>
    <row r="104" spans="1:19" ht="15.9" customHeight="1" x14ac:dyDescent="0.3">
      <c r="A104" s="4">
        <v>11340033</v>
      </c>
      <c r="B104" s="4" t="s">
        <v>141</v>
      </c>
      <c r="C104" s="2">
        <v>9</v>
      </c>
      <c r="D104" s="2">
        <v>1</v>
      </c>
      <c r="E104" s="2">
        <v>10</v>
      </c>
      <c r="F104" s="5">
        <v>0</v>
      </c>
      <c r="G104" s="5">
        <v>0</v>
      </c>
      <c r="H104" s="5">
        <v>1</v>
      </c>
      <c r="I104" s="5">
        <v>0</v>
      </c>
      <c r="J104" s="5">
        <v>0</v>
      </c>
      <c r="K104" s="5">
        <v>0</v>
      </c>
      <c r="L104" s="5">
        <v>1</v>
      </c>
      <c r="M104" s="5">
        <v>0</v>
      </c>
      <c r="N104" s="5">
        <v>0</v>
      </c>
      <c r="O104" s="5">
        <v>0</v>
      </c>
      <c r="P104" s="5">
        <v>2</v>
      </c>
      <c r="Q104" s="5">
        <v>0</v>
      </c>
      <c r="R104" s="5">
        <v>5</v>
      </c>
      <c r="S104" s="5">
        <v>1</v>
      </c>
    </row>
    <row r="105" spans="1:19" ht="15.9" customHeight="1" x14ac:dyDescent="0.3">
      <c r="A105" s="4">
        <v>11340035</v>
      </c>
      <c r="B105" s="4" t="s">
        <v>142</v>
      </c>
      <c r="C105" s="2">
        <v>15</v>
      </c>
      <c r="D105" s="2">
        <v>0</v>
      </c>
      <c r="E105" s="2">
        <v>15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5</v>
      </c>
      <c r="Q105" s="5">
        <v>0</v>
      </c>
      <c r="R105" s="5">
        <v>10</v>
      </c>
      <c r="S105" s="5">
        <v>0</v>
      </c>
    </row>
    <row r="106" spans="1:19" ht="15.9" customHeight="1" x14ac:dyDescent="0.3">
      <c r="A106" s="4">
        <v>11340040</v>
      </c>
      <c r="B106" s="4" t="s">
        <v>143</v>
      </c>
      <c r="C106" s="2">
        <v>45</v>
      </c>
      <c r="D106" s="2">
        <v>2</v>
      </c>
      <c r="E106" s="2">
        <v>47</v>
      </c>
      <c r="F106" s="5">
        <v>0</v>
      </c>
      <c r="G106" s="5">
        <v>0</v>
      </c>
      <c r="H106" s="5">
        <v>3</v>
      </c>
      <c r="I106" s="5">
        <v>0</v>
      </c>
      <c r="J106" s="5">
        <v>8</v>
      </c>
      <c r="K106" s="5">
        <v>0</v>
      </c>
      <c r="L106" s="5">
        <v>5</v>
      </c>
      <c r="M106" s="5">
        <v>0</v>
      </c>
      <c r="N106" s="5">
        <v>7</v>
      </c>
      <c r="O106" s="5">
        <v>0</v>
      </c>
      <c r="P106" s="5">
        <v>12</v>
      </c>
      <c r="Q106" s="5">
        <v>1</v>
      </c>
      <c r="R106" s="5">
        <v>10</v>
      </c>
      <c r="S106" s="5">
        <v>1</v>
      </c>
    </row>
    <row r="107" spans="1:19" ht="15.9" customHeight="1" x14ac:dyDescent="0.3">
      <c r="A107" s="4">
        <v>11340042</v>
      </c>
      <c r="B107" s="4" t="s">
        <v>144</v>
      </c>
      <c r="C107" s="2">
        <v>18</v>
      </c>
      <c r="D107" s="2">
        <v>0</v>
      </c>
      <c r="E107" s="2">
        <v>18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3</v>
      </c>
      <c r="O107" s="5">
        <v>0</v>
      </c>
      <c r="P107" s="5">
        <v>2</v>
      </c>
      <c r="Q107" s="5">
        <v>0</v>
      </c>
      <c r="R107" s="5">
        <v>13</v>
      </c>
      <c r="S107" s="5">
        <v>0</v>
      </c>
    </row>
    <row r="108" spans="1:19" ht="15.9" customHeight="1" x14ac:dyDescent="0.3">
      <c r="A108" s="4">
        <v>11340047</v>
      </c>
      <c r="B108" s="4" t="s">
        <v>145</v>
      </c>
      <c r="C108" s="2">
        <v>20</v>
      </c>
      <c r="D108" s="2">
        <v>1</v>
      </c>
      <c r="E108" s="2">
        <v>21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1</v>
      </c>
      <c r="M108" s="5">
        <v>0</v>
      </c>
      <c r="N108" s="5">
        <v>0</v>
      </c>
      <c r="O108" s="5">
        <v>0</v>
      </c>
      <c r="P108" s="5">
        <v>6</v>
      </c>
      <c r="Q108" s="5">
        <v>0</v>
      </c>
      <c r="R108" s="5">
        <v>13</v>
      </c>
      <c r="S108" s="5">
        <v>1</v>
      </c>
    </row>
    <row r="109" spans="1:19" ht="15.9" customHeight="1" x14ac:dyDescent="0.3">
      <c r="A109" s="4">
        <v>11340049</v>
      </c>
      <c r="B109" s="4" t="s">
        <v>146</v>
      </c>
      <c r="C109" s="2">
        <v>37</v>
      </c>
      <c r="D109" s="2">
        <v>4</v>
      </c>
      <c r="E109" s="2">
        <v>41</v>
      </c>
      <c r="F109" s="5">
        <v>2</v>
      </c>
      <c r="G109" s="5">
        <v>0</v>
      </c>
      <c r="H109" s="5">
        <v>1</v>
      </c>
      <c r="I109" s="5">
        <v>0</v>
      </c>
      <c r="J109" s="5">
        <v>15</v>
      </c>
      <c r="K109" s="5">
        <v>0</v>
      </c>
      <c r="L109" s="5">
        <v>8</v>
      </c>
      <c r="M109" s="5">
        <v>0</v>
      </c>
      <c r="N109" s="5">
        <v>2</v>
      </c>
      <c r="O109" s="5">
        <v>0</v>
      </c>
      <c r="P109" s="5">
        <v>3</v>
      </c>
      <c r="Q109" s="5">
        <v>1</v>
      </c>
      <c r="R109" s="5">
        <v>6</v>
      </c>
      <c r="S109" s="5">
        <v>3</v>
      </c>
    </row>
    <row r="110" spans="1:19" ht="15.9" customHeight="1" x14ac:dyDescent="0.3">
      <c r="A110" s="4">
        <v>11340053</v>
      </c>
      <c r="B110" s="4" t="s">
        <v>147</v>
      </c>
      <c r="C110" s="2">
        <v>29</v>
      </c>
      <c r="D110" s="2">
        <v>1</v>
      </c>
      <c r="E110" s="2">
        <v>30</v>
      </c>
      <c r="F110" s="5">
        <v>0</v>
      </c>
      <c r="G110" s="5">
        <v>0</v>
      </c>
      <c r="H110" s="5">
        <v>1</v>
      </c>
      <c r="I110" s="5">
        <v>0</v>
      </c>
      <c r="J110" s="5">
        <v>0</v>
      </c>
      <c r="K110" s="5">
        <v>0</v>
      </c>
      <c r="L110" s="5">
        <v>1</v>
      </c>
      <c r="M110" s="5">
        <v>0</v>
      </c>
      <c r="N110" s="5">
        <v>2</v>
      </c>
      <c r="O110" s="5">
        <v>0</v>
      </c>
      <c r="P110" s="5">
        <v>2</v>
      </c>
      <c r="Q110" s="5">
        <v>0</v>
      </c>
      <c r="R110" s="5">
        <v>23</v>
      </c>
      <c r="S110" s="5">
        <v>1</v>
      </c>
    </row>
    <row r="111" spans="1:19" ht="15.9" customHeight="1" x14ac:dyDescent="0.3">
      <c r="A111" s="4">
        <v>11340059</v>
      </c>
      <c r="B111" s="4" t="s">
        <v>148</v>
      </c>
      <c r="C111" s="2">
        <v>36</v>
      </c>
      <c r="D111" s="2">
        <v>4</v>
      </c>
      <c r="E111" s="2">
        <v>40</v>
      </c>
      <c r="F111" s="5">
        <v>0</v>
      </c>
      <c r="G111" s="5">
        <v>0</v>
      </c>
      <c r="H111" s="5">
        <v>2</v>
      </c>
      <c r="I111" s="5">
        <v>2</v>
      </c>
      <c r="J111" s="5">
        <v>1</v>
      </c>
      <c r="K111" s="5">
        <v>0</v>
      </c>
      <c r="L111" s="5">
        <v>3</v>
      </c>
      <c r="M111" s="5">
        <v>0</v>
      </c>
      <c r="N111" s="5">
        <v>5</v>
      </c>
      <c r="O111" s="5">
        <v>0</v>
      </c>
      <c r="P111" s="5">
        <v>11</v>
      </c>
      <c r="Q111" s="5">
        <v>1</v>
      </c>
      <c r="R111" s="5">
        <v>14</v>
      </c>
      <c r="S111" s="5">
        <v>1</v>
      </c>
    </row>
    <row r="112" spans="1:19" ht="15.9" customHeight="1" x14ac:dyDescent="0.3">
      <c r="A112" s="4">
        <v>11340060</v>
      </c>
      <c r="B112" s="4" t="s">
        <v>149</v>
      </c>
      <c r="C112" s="2">
        <v>32</v>
      </c>
      <c r="D112" s="2">
        <v>1</v>
      </c>
      <c r="E112" s="2">
        <v>33</v>
      </c>
      <c r="F112" s="5">
        <v>0</v>
      </c>
      <c r="G112" s="5">
        <v>0</v>
      </c>
      <c r="H112" s="5">
        <v>0</v>
      </c>
      <c r="I112" s="5">
        <v>0</v>
      </c>
      <c r="J112" s="5">
        <v>2</v>
      </c>
      <c r="K112" s="5">
        <v>0</v>
      </c>
      <c r="L112" s="5">
        <v>2</v>
      </c>
      <c r="M112" s="5">
        <v>0</v>
      </c>
      <c r="N112" s="5">
        <v>4</v>
      </c>
      <c r="O112" s="5">
        <v>0</v>
      </c>
      <c r="P112" s="5">
        <v>7</v>
      </c>
      <c r="Q112" s="5">
        <v>0</v>
      </c>
      <c r="R112" s="5">
        <v>17</v>
      </c>
      <c r="S112" s="5">
        <v>1</v>
      </c>
    </row>
    <row r="113" spans="1:19" ht="15.9" customHeight="1" x14ac:dyDescent="0.3">
      <c r="A113" s="4">
        <v>11340065</v>
      </c>
      <c r="B113" s="4" t="s">
        <v>151</v>
      </c>
      <c r="C113" s="2">
        <v>39</v>
      </c>
      <c r="D113" s="2">
        <v>5</v>
      </c>
      <c r="E113" s="2">
        <v>44</v>
      </c>
      <c r="F113" s="5">
        <v>0</v>
      </c>
      <c r="G113" s="5">
        <v>0</v>
      </c>
      <c r="H113" s="5">
        <v>0</v>
      </c>
      <c r="I113" s="5">
        <v>0</v>
      </c>
      <c r="J113" s="5">
        <v>4</v>
      </c>
      <c r="K113" s="5">
        <v>0</v>
      </c>
      <c r="L113" s="5">
        <v>3</v>
      </c>
      <c r="M113" s="5">
        <v>0</v>
      </c>
      <c r="N113" s="5">
        <v>3</v>
      </c>
      <c r="O113" s="5">
        <v>0</v>
      </c>
      <c r="P113" s="5">
        <v>8</v>
      </c>
      <c r="Q113" s="5">
        <v>3</v>
      </c>
      <c r="R113" s="5">
        <v>21</v>
      </c>
      <c r="S113" s="5">
        <v>2</v>
      </c>
    </row>
    <row r="114" spans="1:19" ht="15.9" customHeight="1" x14ac:dyDescent="0.3">
      <c r="A114" s="4">
        <v>11340066</v>
      </c>
      <c r="B114" s="4" t="s">
        <v>152</v>
      </c>
      <c r="C114" s="2">
        <v>8</v>
      </c>
      <c r="D114" s="2">
        <v>0</v>
      </c>
      <c r="E114" s="2">
        <v>8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2</v>
      </c>
      <c r="Q114" s="5">
        <v>0</v>
      </c>
      <c r="R114" s="5">
        <v>6</v>
      </c>
      <c r="S114" s="5">
        <v>0</v>
      </c>
    </row>
    <row r="115" spans="1:19" ht="15.9" customHeight="1" x14ac:dyDescent="0.3">
      <c r="A115" s="4">
        <v>11340067</v>
      </c>
      <c r="B115" s="4" t="s">
        <v>153</v>
      </c>
      <c r="C115" s="2">
        <v>28</v>
      </c>
      <c r="D115" s="2">
        <v>3</v>
      </c>
      <c r="E115" s="2">
        <v>31</v>
      </c>
      <c r="F115" s="5">
        <v>1</v>
      </c>
      <c r="G115" s="5">
        <v>1</v>
      </c>
      <c r="H115" s="5">
        <v>3</v>
      </c>
      <c r="I115" s="5">
        <v>0</v>
      </c>
      <c r="J115" s="5">
        <v>3</v>
      </c>
      <c r="K115" s="5">
        <v>0</v>
      </c>
      <c r="L115" s="5">
        <v>2</v>
      </c>
      <c r="M115" s="5">
        <v>0</v>
      </c>
      <c r="N115" s="5">
        <v>0</v>
      </c>
      <c r="O115" s="5">
        <v>0</v>
      </c>
      <c r="P115" s="5">
        <v>2</v>
      </c>
      <c r="Q115" s="5">
        <v>0</v>
      </c>
      <c r="R115" s="5">
        <v>17</v>
      </c>
      <c r="S115" s="5">
        <v>2</v>
      </c>
    </row>
    <row r="116" spans="1:19" ht="15.9" customHeight="1" x14ac:dyDescent="0.3">
      <c r="A116" s="4">
        <v>11340071</v>
      </c>
      <c r="B116" s="4" t="s">
        <v>180</v>
      </c>
      <c r="C116" s="2">
        <v>20</v>
      </c>
      <c r="D116" s="2">
        <v>2</v>
      </c>
      <c r="E116" s="2">
        <v>22</v>
      </c>
      <c r="F116" s="5">
        <v>0</v>
      </c>
      <c r="G116" s="5">
        <v>0</v>
      </c>
      <c r="H116" s="5">
        <v>0</v>
      </c>
      <c r="I116" s="5">
        <v>0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5</v>
      </c>
      <c r="Q116" s="5">
        <v>1</v>
      </c>
      <c r="R116" s="5">
        <v>13</v>
      </c>
      <c r="S116" s="5">
        <v>1</v>
      </c>
    </row>
    <row r="117" spans="1:19" ht="15.9" customHeight="1" x14ac:dyDescent="0.3">
      <c r="A117" s="4">
        <v>11340072</v>
      </c>
      <c r="B117" s="4" t="s">
        <v>155</v>
      </c>
      <c r="C117" s="2">
        <v>11</v>
      </c>
      <c r="D117" s="2">
        <v>1</v>
      </c>
      <c r="E117" s="2">
        <v>12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2</v>
      </c>
      <c r="O117" s="5">
        <v>1</v>
      </c>
      <c r="P117" s="5">
        <v>4</v>
      </c>
      <c r="Q117" s="5">
        <v>0</v>
      </c>
      <c r="R117" s="5">
        <v>5</v>
      </c>
      <c r="S117" s="5">
        <v>0</v>
      </c>
    </row>
    <row r="118" spans="1:19" ht="15.9" customHeight="1" x14ac:dyDescent="0.3">
      <c r="A118" s="4">
        <v>11340073</v>
      </c>
      <c r="B118" s="4" t="s">
        <v>156</v>
      </c>
      <c r="C118" s="2">
        <v>16</v>
      </c>
      <c r="D118" s="2">
        <v>1</v>
      </c>
      <c r="E118" s="2">
        <v>17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0</v>
      </c>
      <c r="N118" s="5">
        <v>2</v>
      </c>
      <c r="O118" s="5">
        <v>0</v>
      </c>
      <c r="P118" s="5">
        <v>2</v>
      </c>
      <c r="Q118" s="5">
        <v>0</v>
      </c>
      <c r="R118" s="5">
        <v>11</v>
      </c>
      <c r="S118" s="5">
        <v>1</v>
      </c>
    </row>
    <row r="119" spans="1:19" ht="15.9" customHeight="1" x14ac:dyDescent="0.3">
      <c r="A119" s="4">
        <v>11340075</v>
      </c>
      <c r="B119" s="4" t="s">
        <v>157</v>
      </c>
      <c r="C119" s="2">
        <v>9</v>
      </c>
      <c r="D119" s="2">
        <v>1</v>
      </c>
      <c r="E119" s="2">
        <v>10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5</v>
      </c>
      <c r="Q119" s="5">
        <v>0</v>
      </c>
      <c r="R119" s="5">
        <v>4</v>
      </c>
      <c r="S119" s="5">
        <v>1</v>
      </c>
    </row>
    <row r="120" spans="1:19" ht="15.9" customHeight="1" x14ac:dyDescent="0.3">
      <c r="A120" s="4">
        <v>11340076</v>
      </c>
      <c r="B120" s="4" t="s">
        <v>181</v>
      </c>
      <c r="C120" s="2">
        <v>21</v>
      </c>
      <c r="D120" s="2">
        <v>3</v>
      </c>
      <c r="E120" s="2">
        <v>24</v>
      </c>
      <c r="F120" s="5">
        <v>0</v>
      </c>
      <c r="G120" s="5">
        <v>0</v>
      </c>
      <c r="H120" s="5">
        <v>1</v>
      </c>
      <c r="I120" s="5">
        <v>0</v>
      </c>
      <c r="J120" s="5">
        <v>3</v>
      </c>
      <c r="K120" s="5">
        <v>0</v>
      </c>
      <c r="L120" s="5">
        <v>6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9</v>
      </c>
      <c r="S120" s="5">
        <v>3</v>
      </c>
    </row>
    <row r="121" spans="1:19" ht="15.9" customHeight="1" x14ac:dyDescent="0.3">
      <c r="A121" s="4">
        <v>11340077</v>
      </c>
      <c r="B121" s="4" t="s">
        <v>182</v>
      </c>
      <c r="C121" s="2">
        <v>7</v>
      </c>
      <c r="D121" s="2">
        <v>3</v>
      </c>
      <c r="E121" s="2">
        <v>10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1</v>
      </c>
      <c r="M121" s="5">
        <v>0</v>
      </c>
      <c r="N121" s="5">
        <v>1</v>
      </c>
      <c r="O121" s="5">
        <v>0</v>
      </c>
      <c r="P121" s="5">
        <v>3</v>
      </c>
      <c r="Q121" s="5">
        <v>1</v>
      </c>
      <c r="R121" s="5">
        <v>2</v>
      </c>
      <c r="S121" s="5">
        <v>2</v>
      </c>
    </row>
    <row r="122" spans="1:19" ht="15.9" customHeight="1" x14ac:dyDescent="0.3">
      <c r="A122" s="4">
        <v>11340078</v>
      </c>
      <c r="B122" s="4" t="s">
        <v>188</v>
      </c>
      <c r="C122" s="2">
        <v>12</v>
      </c>
      <c r="D122" s="2">
        <v>0</v>
      </c>
      <c r="E122" s="2">
        <v>12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5</v>
      </c>
      <c r="Q122" s="5">
        <v>0</v>
      </c>
      <c r="R122" s="5">
        <v>5</v>
      </c>
      <c r="S122" s="5">
        <v>0</v>
      </c>
    </row>
    <row r="123" spans="1:19" ht="15.9" customHeight="1" x14ac:dyDescent="0.3">
      <c r="A123" s="4">
        <v>11340079</v>
      </c>
      <c r="B123" s="4" t="s">
        <v>189</v>
      </c>
      <c r="C123" s="2">
        <v>58</v>
      </c>
      <c r="D123" s="2">
        <v>4</v>
      </c>
      <c r="E123" s="2">
        <v>62</v>
      </c>
      <c r="F123" s="5">
        <v>0</v>
      </c>
      <c r="G123" s="5">
        <v>0</v>
      </c>
      <c r="H123" s="5">
        <v>1</v>
      </c>
      <c r="I123" s="5">
        <v>0</v>
      </c>
      <c r="J123" s="5">
        <v>2</v>
      </c>
      <c r="K123" s="5">
        <v>0</v>
      </c>
      <c r="L123" s="5">
        <v>2</v>
      </c>
      <c r="M123" s="5">
        <v>0</v>
      </c>
      <c r="N123" s="5">
        <v>2</v>
      </c>
      <c r="O123" s="5">
        <v>0</v>
      </c>
      <c r="P123" s="5">
        <v>17</v>
      </c>
      <c r="Q123" s="5">
        <v>2</v>
      </c>
      <c r="R123" s="5">
        <v>34</v>
      </c>
      <c r="S123" s="5">
        <v>2</v>
      </c>
    </row>
    <row r="124" spans="1:19" ht="15.9" customHeight="1" x14ac:dyDescent="0.3">
      <c r="A124" s="4">
        <v>11460010</v>
      </c>
      <c r="B124" s="4" t="s">
        <v>64</v>
      </c>
      <c r="C124" s="2">
        <v>15</v>
      </c>
      <c r="D124" s="2">
        <v>3</v>
      </c>
      <c r="E124" s="2">
        <v>18</v>
      </c>
      <c r="F124" s="5">
        <v>0</v>
      </c>
      <c r="G124" s="5">
        <v>0</v>
      </c>
      <c r="H124" s="5">
        <v>0</v>
      </c>
      <c r="I124" s="5">
        <v>0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4</v>
      </c>
      <c r="Q124" s="5">
        <v>3</v>
      </c>
      <c r="R124" s="5">
        <v>10</v>
      </c>
      <c r="S124" s="5">
        <v>0</v>
      </c>
    </row>
    <row r="125" spans="1:19" ht="15.9" customHeight="1" x14ac:dyDescent="0.3">
      <c r="A125" s="4">
        <v>11460012</v>
      </c>
      <c r="B125" s="4" t="s">
        <v>65</v>
      </c>
      <c r="C125" s="2">
        <v>14</v>
      </c>
      <c r="D125" s="2">
        <v>0</v>
      </c>
      <c r="E125" s="2">
        <v>14</v>
      </c>
      <c r="F125" s="5">
        <v>0</v>
      </c>
      <c r="G125" s="5">
        <v>0</v>
      </c>
      <c r="H125" s="5">
        <v>1</v>
      </c>
      <c r="I125" s="5">
        <v>0</v>
      </c>
      <c r="J125" s="5">
        <v>1</v>
      </c>
      <c r="K125" s="5">
        <v>0</v>
      </c>
      <c r="L125" s="5">
        <v>0</v>
      </c>
      <c r="M125" s="5">
        <v>0</v>
      </c>
      <c r="N125" s="5">
        <v>1</v>
      </c>
      <c r="O125" s="5">
        <v>0</v>
      </c>
      <c r="P125" s="5">
        <v>2</v>
      </c>
      <c r="Q125" s="5">
        <v>0</v>
      </c>
      <c r="R125" s="5">
        <v>9</v>
      </c>
      <c r="S125" s="5">
        <v>0</v>
      </c>
    </row>
    <row r="126" spans="1:19" ht="15.9" customHeight="1" x14ac:dyDescent="0.3">
      <c r="A126" s="4">
        <v>11460017</v>
      </c>
      <c r="B126" s="4" t="s">
        <v>66</v>
      </c>
      <c r="C126" s="2">
        <v>33</v>
      </c>
      <c r="D126" s="2">
        <v>1</v>
      </c>
      <c r="E126" s="2">
        <v>34</v>
      </c>
      <c r="F126" s="5">
        <v>0</v>
      </c>
      <c r="G126" s="5">
        <v>0</v>
      </c>
      <c r="H126" s="5">
        <v>0</v>
      </c>
      <c r="I126" s="5">
        <v>0</v>
      </c>
      <c r="J126" s="5">
        <v>10</v>
      </c>
      <c r="K126" s="5">
        <v>0</v>
      </c>
      <c r="L126" s="5">
        <v>3</v>
      </c>
      <c r="M126" s="5">
        <v>0</v>
      </c>
      <c r="N126" s="5">
        <v>0</v>
      </c>
      <c r="O126" s="5">
        <v>0</v>
      </c>
      <c r="P126" s="5">
        <v>6</v>
      </c>
      <c r="Q126" s="5">
        <v>0</v>
      </c>
      <c r="R126" s="5">
        <v>14</v>
      </c>
      <c r="S126" s="5">
        <v>1</v>
      </c>
    </row>
    <row r="127" spans="1:19" ht="15.9" customHeight="1" x14ac:dyDescent="0.3">
      <c r="A127" s="4">
        <v>11460021</v>
      </c>
      <c r="B127" s="4" t="s">
        <v>198</v>
      </c>
      <c r="C127" s="2">
        <v>37</v>
      </c>
      <c r="D127" s="2">
        <v>2</v>
      </c>
      <c r="E127" s="2">
        <v>39</v>
      </c>
      <c r="F127" s="5">
        <v>0</v>
      </c>
      <c r="G127" s="5">
        <v>0</v>
      </c>
      <c r="H127" s="5">
        <v>2</v>
      </c>
      <c r="I127" s="5">
        <v>0</v>
      </c>
      <c r="J127" s="5">
        <v>7</v>
      </c>
      <c r="K127" s="5">
        <v>1</v>
      </c>
      <c r="L127" s="5">
        <v>2</v>
      </c>
      <c r="M127" s="5">
        <v>0</v>
      </c>
      <c r="N127" s="5">
        <v>3</v>
      </c>
      <c r="O127" s="5">
        <v>0</v>
      </c>
      <c r="P127" s="5">
        <v>9</v>
      </c>
      <c r="Q127" s="5">
        <v>0</v>
      </c>
      <c r="R127" s="5">
        <v>14</v>
      </c>
      <c r="S127" s="5">
        <v>1</v>
      </c>
    </row>
    <row r="128" spans="1:19" ht="15.9" customHeight="1" x14ac:dyDescent="0.3">
      <c r="A128" s="4">
        <v>11460022</v>
      </c>
      <c r="B128" s="4" t="s">
        <v>68</v>
      </c>
      <c r="C128" s="2">
        <v>8</v>
      </c>
      <c r="D128" s="2">
        <v>0</v>
      </c>
      <c r="E128" s="2">
        <v>8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0</v>
      </c>
      <c r="L128" s="5">
        <v>2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4</v>
      </c>
      <c r="S128" s="5">
        <v>0</v>
      </c>
    </row>
    <row r="129" spans="1:19" ht="15.9" customHeight="1" x14ac:dyDescent="0.3">
      <c r="A129" s="4">
        <v>11460023</v>
      </c>
      <c r="B129" s="4" t="s">
        <v>69</v>
      </c>
      <c r="C129" s="2">
        <v>19</v>
      </c>
      <c r="D129" s="2">
        <v>2</v>
      </c>
      <c r="E129" s="2">
        <v>21</v>
      </c>
      <c r="F129" s="5">
        <v>0</v>
      </c>
      <c r="G129" s="5">
        <v>0</v>
      </c>
      <c r="H129" s="5">
        <v>3</v>
      </c>
      <c r="I129" s="5">
        <v>0</v>
      </c>
      <c r="J129" s="5">
        <v>4</v>
      </c>
      <c r="K129" s="5">
        <v>0</v>
      </c>
      <c r="L129" s="5">
        <v>1</v>
      </c>
      <c r="M129" s="5">
        <v>0</v>
      </c>
      <c r="N129" s="5">
        <v>0</v>
      </c>
      <c r="O129" s="5">
        <v>1</v>
      </c>
      <c r="P129" s="5">
        <v>3</v>
      </c>
      <c r="Q129" s="5">
        <v>0</v>
      </c>
      <c r="R129" s="5">
        <v>8</v>
      </c>
      <c r="S129" s="5">
        <v>1</v>
      </c>
    </row>
    <row r="130" spans="1:19" ht="15.9" customHeight="1" x14ac:dyDescent="0.3">
      <c r="A130" s="4">
        <v>11460024</v>
      </c>
      <c r="B130" s="4" t="s">
        <v>70</v>
      </c>
      <c r="C130" s="2">
        <v>19</v>
      </c>
      <c r="D130" s="2">
        <v>1</v>
      </c>
      <c r="E130" s="2">
        <v>20</v>
      </c>
      <c r="F130" s="5">
        <v>0</v>
      </c>
      <c r="G130" s="5">
        <v>0</v>
      </c>
      <c r="H130" s="5">
        <v>0</v>
      </c>
      <c r="I130" s="5">
        <v>1</v>
      </c>
      <c r="J130" s="5">
        <v>4</v>
      </c>
      <c r="K130" s="5">
        <v>0</v>
      </c>
      <c r="L130" s="5">
        <v>3</v>
      </c>
      <c r="M130" s="5">
        <v>0</v>
      </c>
      <c r="N130" s="5">
        <v>1</v>
      </c>
      <c r="O130" s="5">
        <v>0</v>
      </c>
      <c r="P130" s="5">
        <v>2</v>
      </c>
      <c r="Q130" s="5">
        <v>0</v>
      </c>
      <c r="R130" s="5">
        <v>9</v>
      </c>
      <c r="S130" s="5">
        <v>0</v>
      </c>
    </row>
    <row r="131" spans="1:19" ht="15.9" customHeight="1" x14ac:dyDescent="0.3">
      <c r="A131" s="4">
        <v>11460027</v>
      </c>
      <c r="B131" s="4" t="s">
        <v>191</v>
      </c>
      <c r="C131" s="2">
        <v>26</v>
      </c>
      <c r="D131" s="2">
        <v>3</v>
      </c>
      <c r="E131" s="2">
        <v>29</v>
      </c>
      <c r="F131" s="5">
        <v>0</v>
      </c>
      <c r="G131" s="5">
        <v>0</v>
      </c>
      <c r="H131" s="5">
        <v>4</v>
      </c>
      <c r="I131" s="5">
        <v>0</v>
      </c>
      <c r="J131" s="5">
        <v>3</v>
      </c>
      <c r="K131" s="5">
        <v>0</v>
      </c>
      <c r="L131" s="5">
        <v>1</v>
      </c>
      <c r="M131" s="5">
        <v>0</v>
      </c>
      <c r="N131" s="5">
        <v>1</v>
      </c>
      <c r="O131" s="5">
        <v>0</v>
      </c>
      <c r="P131" s="5">
        <v>6</v>
      </c>
      <c r="Q131" s="5">
        <v>2</v>
      </c>
      <c r="R131" s="5">
        <v>11</v>
      </c>
      <c r="S131" s="5">
        <v>1</v>
      </c>
    </row>
    <row r="132" spans="1:19" ht="15.9" customHeight="1" x14ac:dyDescent="0.3">
      <c r="A132" s="4">
        <v>11460028</v>
      </c>
      <c r="B132" s="4" t="s">
        <v>199</v>
      </c>
      <c r="C132" s="2">
        <v>18</v>
      </c>
      <c r="D132" s="2">
        <v>2</v>
      </c>
      <c r="E132" s="2">
        <v>20</v>
      </c>
      <c r="F132" s="5">
        <v>0</v>
      </c>
      <c r="G132" s="5">
        <v>0</v>
      </c>
      <c r="H132" s="5">
        <v>0</v>
      </c>
      <c r="I132" s="5">
        <v>0</v>
      </c>
      <c r="J132" s="5">
        <v>6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3</v>
      </c>
      <c r="Q132" s="5">
        <v>0</v>
      </c>
      <c r="R132" s="5">
        <v>9</v>
      </c>
      <c r="S132" s="5">
        <v>2</v>
      </c>
    </row>
    <row r="133" spans="1:19" ht="15.9" customHeight="1" x14ac:dyDescent="0.3">
      <c r="A133" s="4">
        <v>11460029</v>
      </c>
      <c r="B133" s="4" t="s">
        <v>200</v>
      </c>
      <c r="C133" s="2">
        <v>23</v>
      </c>
      <c r="D133" s="2">
        <v>6</v>
      </c>
      <c r="E133" s="2">
        <v>29</v>
      </c>
      <c r="F133" s="5">
        <v>0</v>
      </c>
      <c r="G133" s="5">
        <v>0</v>
      </c>
      <c r="H133" s="5">
        <v>3</v>
      </c>
      <c r="I133" s="5">
        <v>2</v>
      </c>
      <c r="J133" s="5">
        <v>6</v>
      </c>
      <c r="K133" s="5">
        <v>0</v>
      </c>
      <c r="L133" s="5">
        <v>0</v>
      </c>
      <c r="M133" s="5">
        <v>0</v>
      </c>
      <c r="N133" s="5">
        <v>3</v>
      </c>
      <c r="O133" s="5">
        <v>0</v>
      </c>
      <c r="P133" s="5">
        <v>1</v>
      </c>
      <c r="Q133" s="5">
        <v>0</v>
      </c>
      <c r="R133" s="5">
        <v>10</v>
      </c>
      <c r="S133" s="5">
        <v>4</v>
      </c>
    </row>
    <row r="134" spans="1:19" ht="15.9" customHeight="1" x14ac:dyDescent="0.3">
      <c r="A134" s="4">
        <v>11480006</v>
      </c>
      <c r="B134" s="4" t="s">
        <v>158</v>
      </c>
      <c r="C134" s="2">
        <v>28</v>
      </c>
      <c r="D134" s="2">
        <v>15</v>
      </c>
      <c r="E134" s="2">
        <v>43</v>
      </c>
      <c r="F134" s="5">
        <v>0</v>
      </c>
      <c r="G134" s="5">
        <v>0</v>
      </c>
      <c r="H134" s="5">
        <v>0</v>
      </c>
      <c r="I134" s="5">
        <v>3</v>
      </c>
      <c r="J134" s="5">
        <v>1</v>
      </c>
      <c r="K134" s="5">
        <v>2</v>
      </c>
      <c r="L134" s="5">
        <v>10</v>
      </c>
      <c r="M134" s="5">
        <v>1</v>
      </c>
      <c r="N134" s="5">
        <v>0</v>
      </c>
      <c r="O134" s="5">
        <v>1</v>
      </c>
      <c r="P134" s="5">
        <v>7</v>
      </c>
      <c r="Q134" s="5">
        <v>3</v>
      </c>
      <c r="R134" s="5">
        <v>10</v>
      </c>
      <c r="S134" s="5">
        <v>5</v>
      </c>
    </row>
    <row r="135" spans="1:19" ht="15.9" customHeight="1" x14ac:dyDescent="0.3">
      <c r="A135" s="4">
        <v>11480020</v>
      </c>
      <c r="B135" s="4" t="s">
        <v>160</v>
      </c>
      <c r="C135" s="2">
        <v>33</v>
      </c>
      <c r="D135" s="2">
        <v>3</v>
      </c>
      <c r="E135" s="2">
        <v>36</v>
      </c>
      <c r="F135" s="5">
        <v>0</v>
      </c>
      <c r="G135" s="5">
        <v>0</v>
      </c>
      <c r="H135" s="5">
        <v>1</v>
      </c>
      <c r="I135" s="5">
        <v>0</v>
      </c>
      <c r="J135" s="5">
        <v>2</v>
      </c>
      <c r="K135" s="5">
        <v>0</v>
      </c>
      <c r="L135" s="5">
        <v>1</v>
      </c>
      <c r="M135" s="5">
        <v>0</v>
      </c>
      <c r="N135" s="5">
        <v>6</v>
      </c>
      <c r="O135" s="5">
        <v>1</v>
      </c>
      <c r="P135" s="5">
        <v>9</v>
      </c>
      <c r="Q135" s="5">
        <v>1</v>
      </c>
      <c r="R135" s="5">
        <v>14</v>
      </c>
      <c r="S135" s="5">
        <v>1</v>
      </c>
    </row>
    <row r="136" spans="1:19" ht="15.9" customHeight="1" x14ac:dyDescent="0.3">
      <c r="A136" s="4">
        <v>11480027</v>
      </c>
      <c r="B136" s="4" t="s">
        <v>192</v>
      </c>
      <c r="C136" s="2">
        <v>43</v>
      </c>
      <c r="D136" s="2">
        <v>3</v>
      </c>
      <c r="E136" s="2">
        <v>46</v>
      </c>
      <c r="F136" s="5">
        <v>1</v>
      </c>
      <c r="G136" s="5">
        <v>0</v>
      </c>
      <c r="H136" s="5">
        <v>4</v>
      </c>
      <c r="I136" s="5">
        <v>1</v>
      </c>
      <c r="J136" s="5">
        <v>4</v>
      </c>
      <c r="K136" s="5">
        <v>0</v>
      </c>
      <c r="L136" s="5">
        <v>7</v>
      </c>
      <c r="M136" s="5">
        <v>0</v>
      </c>
      <c r="N136" s="5">
        <v>6</v>
      </c>
      <c r="O136" s="5">
        <v>0</v>
      </c>
      <c r="P136" s="5">
        <v>3</v>
      </c>
      <c r="Q136" s="5">
        <v>0</v>
      </c>
      <c r="R136" s="5">
        <v>18</v>
      </c>
      <c r="S136" s="5">
        <v>2</v>
      </c>
    </row>
    <row r="137" spans="1:19" ht="15.9" customHeight="1" x14ac:dyDescent="0.3">
      <c r="A137" s="4">
        <v>11480028</v>
      </c>
      <c r="B137" s="4" t="s">
        <v>162</v>
      </c>
      <c r="C137" s="2">
        <v>11</v>
      </c>
      <c r="D137" s="2">
        <v>3</v>
      </c>
      <c r="E137" s="2">
        <v>14</v>
      </c>
      <c r="F137" s="5">
        <v>1</v>
      </c>
      <c r="G137" s="5">
        <v>0</v>
      </c>
      <c r="H137" s="5">
        <v>0</v>
      </c>
      <c r="I137" s="5">
        <v>0</v>
      </c>
      <c r="J137" s="5">
        <v>4</v>
      </c>
      <c r="K137" s="5">
        <v>0</v>
      </c>
      <c r="L137" s="5">
        <v>2</v>
      </c>
      <c r="M137" s="5">
        <v>2</v>
      </c>
      <c r="N137" s="5">
        <v>1</v>
      </c>
      <c r="O137" s="5">
        <v>0</v>
      </c>
      <c r="P137" s="5">
        <v>0</v>
      </c>
      <c r="Q137" s="5">
        <v>1</v>
      </c>
      <c r="R137" s="5">
        <v>3</v>
      </c>
      <c r="S137" s="5">
        <v>0</v>
      </c>
    </row>
    <row r="138" spans="1:19" ht="15.9" customHeight="1" x14ac:dyDescent="0.3">
      <c r="A138" s="4">
        <v>11480037</v>
      </c>
      <c r="B138" s="4" t="s">
        <v>193</v>
      </c>
      <c r="C138" s="2">
        <v>5</v>
      </c>
      <c r="D138" s="2">
        <v>0</v>
      </c>
      <c r="E138" s="2">
        <v>5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4</v>
      </c>
      <c r="Q138" s="5">
        <v>0</v>
      </c>
      <c r="R138" s="5">
        <v>1</v>
      </c>
      <c r="S138" s="5">
        <v>0</v>
      </c>
    </row>
    <row r="139" spans="1:19" ht="15.9" customHeight="1" x14ac:dyDescent="0.3">
      <c r="A139" s="4">
        <v>11650004</v>
      </c>
      <c r="B139" s="4" t="s">
        <v>73</v>
      </c>
      <c r="C139" s="2">
        <v>42</v>
      </c>
      <c r="D139" s="2">
        <v>2</v>
      </c>
      <c r="E139" s="2">
        <v>44</v>
      </c>
      <c r="F139" s="5">
        <v>0</v>
      </c>
      <c r="G139" s="5">
        <v>0</v>
      </c>
      <c r="H139" s="5">
        <v>2</v>
      </c>
      <c r="I139" s="5">
        <v>0</v>
      </c>
      <c r="J139" s="5">
        <v>4</v>
      </c>
      <c r="K139" s="5">
        <v>2</v>
      </c>
      <c r="L139" s="5">
        <v>7</v>
      </c>
      <c r="M139" s="5">
        <v>0</v>
      </c>
      <c r="N139" s="5">
        <v>4</v>
      </c>
      <c r="O139" s="5">
        <v>0</v>
      </c>
      <c r="P139" s="5">
        <v>11</v>
      </c>
      <c r="Q139" s="5">
        <v>0</v>
      </c>
      <c r="R139" s="5">
        <v>14</v>
      </c>
      <c r="S139" s="5">
        <v>0</v>
      </c>
    </row>
    <row r="140" spans="1:19" ht="15.9" customHeight="1" x14ac:dyDescent="0.3">
      <c r="A140" s="4">
        <v>11650014</v>
      </c>
      <c r="B140" s="4" t="s">
        <v>74</v>
      </c>
      <c r="C140" s="2">
        <v>11</v>
      </c>
      <c r="D140" s="2">
        <v>1</v>
      </c>
      <c r="E140" s="2">
        <v>12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1</v>
      </c>
      <c r="M140" s="5">
        <v>0</v>
      </c>
      <c r="N140" s="5">
        <v>3</v>
      </c>
      <c r="O140" s="5">
        <v>0</v>
      </c>
      <c r="P140" s="5">
        <v>1</v>
      </c>
      <c r="Q140" s="5">
        <v>0</v>
      </c>
      <c r="R140" s="5">
        <v>6</v>
      </c>
      <c r="S140" s="5">
        <v>1</v>
      </c>
    </row>
    <row r="141" spans="1:19" ht="15.9" customHeight="1" x14ac:dyDescent="0.3">
      <c r="A141" s="4">
        <v>11650016</v>
      </c>
      <c r="B141" s="4" t="s">
        <v>75</v>
      </c>
      <c r="C141" s="2">
        <v>15</v>
      </c>
      <c r="D141" s="2">
        <v>0</v>
      </c>
      <c r="E141" s="2">
        <v>15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1</v>
      </c>
      <c r="O141" s="5">
        <v>0</v>
      </c>
      <c r="P141" s="5">
        <v>3</v>
      </c>
      <c r="Q141" s="5">
        <v>0</v>
      </c>
      <c r="R141" s="5">
        <v>11</v>
      </c>
      <c r="S141" s="5">
        <v>0</v>
      </c>
    </row>
    <row r="142" spans="1:19" ht="15.9" customHeight="1" x14ac:dyDescent="0.3">
      <c r="A142" s="4">
        <v>11650017</v>
      </c>
      <c r="B142" s="4" t="s">
        <v>76</v>
      </c>
      <c r="C142" s="2">
        <v>9</v>
      </c>
      <c r="D142" s="2">
        <v>1</v>
      </c>
      <c r="E142" s="2">
        <v>10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1</v>
      </c>
      <c r="Q142" s="5">
        <v>0</v>
      </c>
      <c r="R142" s="5">
        <v>8</v>
      </c>
      <c r="S142" s="5">
        <v>1</v>
      </c>
    </row>
    <row r="143" spans="1:19" ht="15.9" customHeight="1" x14ac:dyDescent="0.3">
      <c r="A143" s="4">
        <v>11650018</v>
      </c>
      <c r="B143" s="4" t="s">
        <v>77</v>
      </c>
      <c r="C143" s="2">
        <v>26</v>
      </c>
      <c r="D143" s="2">
        <v>0</v>
      </c>
      <c r="E143" s="2">
        <v>26</v>
      </c>
      <c r="F143" s="5">
        <v>0</v>
      </c>
      <c r="G143" s="5">
        <v>0</v>
      </c>
      <c r="H143" s="5">
        <v>2</v>
      </c>
      <c r="I143" s="5">
        <v>0</v>
      </c>
      <c r="J143" s="5">
        <v>0</v>
      </c>
      <c r="K143" s="5">
        <v>0</v>
      </c>
      <c r="L143" s="5">
        <v>4</v>
      </c>
      <c r="M143" s="5">
        <v>0</v>
      </c>
      <c r="N143" s="5">
        <v>2</v>
      </c>
      <c r="O143" s="5">
        <v>0</v>
      </c>
      <c r="P143" s="5">
        <v>4</v>
      </c>
      <c r="Q143" s="5">
        <v>0</v>
      </c>
      <c r="R143" s="5">
        <v>14</v>
      </c>
      <c r="S143" s="5">
        <v>0</v>
      </c>
    </row>
    <row r="144" spans="1:19" ht="15.9" customHeight="1" x14ac:dyDescent="0.3">
      <c r="A144" s="4">
        <v>11650026</v>
      </c>
      <c r="B144" s="4" t="s">
        <v>78</v>
      </c>
      <c r="C144" s="2">
        <v>10</v>
      </c>
      <c r="D144" s="2">
        <v>0</v>
      </c>
      <c r="E144" s="2">
        <v>10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3</v>
      </c>
      <c r="Q144" s="5">
        <v>0</v>
      </c>
      <c r="R144" s="5">
        <v>7</v>
      </c>
      <c r="S144" s="5">
        <v>0</v>
      </c>
    </row>
    <row r="145" spans="1:19" ht="15.9" customHeight="1" x14ac:dyDescent="0.3">
      <c r="A145" s="4">
        <v>11650034</v>
      </c>
      <c r="B145" s="4" t="s">
        <v>79</v>
      </c>
      <c r="C145" s="2">
        <v>37</v>
      </c>
      <c r="D145" s="2">
        <v>2</v>
      </c>
      <c r="E145" s="2">
        <v>39</v>
      </c>
      <c r="F145" s="5">
        <v>0</v>
      </c>
      <c r="G145" s="5">
        <v>0</v>
      </c>
      <c r="H145" s="5">
        <v>0</v>
      </c>
      <c r="I145" s="5">
        <v>0</v>
      </c>
      <c r="J145" s="5">
        <v>4</v>
      </c>
      <c r="K145" s="5">
        <v>0</v>
      </c>
      <c r="L145" s="5">
        <v>2</v>
      </c>
      <c r="M145" s="5">
        <v>0</v>
      </c>
      <c r="N145" s="5">
        <v>3</v>
      </c>
      <c r="O145" s="5">
        <v>0</v>
      </c>
      <c r="P145" s="5">
        <v>7</v>
      </c>
      <c r="Q145" s="5">
        <v>0</v>
      </c>
      <c r="R145" s="5">
        <v>21</v>
      </c>
      <c r="S145" s="5">
        <v>2</v>
      </c>
    </row>
    <row r="146" spans="1:19" ht="15.9" customHeight="1" x14ac:dyDescent="0.3">
      <c r="A146" s="4">
        <v>11660001</v>
      </c>
      <c r="B146" s="4" t="s">
        <v>163</v>
      </c>
      <c r="C146" s="2">
        <v>58</v>
      </c>
      <c r="D146" s="2">
        <v>11</v>
      </c>
      <c r="E146" s="2">
        <v>69</v>
      </c>
      <c r="F146" s="5">
        <v>1</v>
      </c>
      <c r="G146" s="5">
        <v>1</v>
      </c>
      <c r="H146" s="5">
        <v>2</v>
      </c>
      <c r="I146" s="5">
        <v>1</v>
      </c>
      <c r="J146" s="5">
        <v>5</v>
      </c>
      <c r="K146" s="5">
        <v>1</v>
      </c>
      <c r="L146" s="5">
        <v>3</v>
      </c>
      <c r="M146" s="5">
        <v>1</v>
      </c>
      <c r="N146" s="5">
        <v>5</v>
      </c>
      <c r="O146" s="5">
        <v>1</v>
      </c>
      <c r="P146" s="5">
        <v>7</v>
      </c>
      <c r="Q146" s="5">
        <v>4</v>
      </c>
      <c r="R146" s="5">
        <v>35</v>
      </c>
      <c r="S146" s="5">
        <v>2</v>
      </c>
    </row>
    <row r="147" spans="1:19" ht="15.9" customHeight="1" x14ac:dyDescent="0.3">
      <c r="A147" s="4">
        <v>11660003</v>
      </c>
      <c r="B147" s="4" t="s">
        <v>164</v>
      </c>
      <c r="C147" s="2">
        <v>25</v>
      </c>
      <c r="D147" s="2">
        <v>0</v>
      </c>
      <c r="E147" s="2">
        <v>25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3</v>
      </c>
      <c r="O147" s="5">
        <v>0</v>
      </c>
      <c r="P147" s="5">
        <v>3</v>
      </c>
      <c r="Q147" s="5">
        <v>0</v>
      </c>
      <c r="R147" s="5">
        <v>19</v>
      </c>
      <c r="S147" s="5">
        <v>0</v>
      </c>
    </row>
    <row r="148" spans="1:19" ht="15.9" customHeight="1" x14ac:dyDescent="0.3">
      <c r="A148" s="4">
        <v>11660007</v>
      </c>
      <c r="B148" s="4" t="s">
        <v>165</v>
      </c>
      <c r="C148" s="2">
        <v>27</v>
      </c>
      <c r="D148" s="2">
        <v>6</v>
      </c>
      <c r="E148" s="2">
        <v>33</v>
      </c>
      <c r="F148" s="5">
        <v>0</v>
      </c>
      <c r="G148" s="5">
        <v>0</v>
      </c>
      <c r="H148" s="5">
        <v>0</v>
      </c>
      <c r="I148" s="5">
        <v>0</v>
      </c>
      <c r="J148" s="5">
        <v>1</v>
      </c>
      <c r="K148" s="5">
        <v>0</v>
      </c>
      <c r="L148" s="5">
        <v>3</v>
      </c>
      <c r="M148" s="5">
        <v>0</v>
      </c>
      <c r="N148" s="5">
        <v>2</v>
      </c>
      <c r="O148" s="5">
        <v>3</v>
      </c>
      <c r="P148" s="5">
        <v>9</v>
      </c>
      <c r="Q148" s="5">
        <v>1</v>
      </c>
      <c r="R148" s="5">
        <v>12</v>
      </c>
      <c r="S148" s="5">
        <v>2</v>
      </c>
    </row>
    <row r="149" spans="1:19" ht="15.9" customHeight="1" x14ac:dyDescent="0.3">
      <c r="A149" s="4">
        <v>11660008</v>
      </c>
      <c r="B149" s="4" t="s">
        <v>166</v>
      </c>
      <c r="C149" s="2">
        <v>11</v>
      </c>
      <c r="D149" s="2">
        <v>0</v>
      </c>
      <c r="E149" s="2">
        <v>11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3</v>
      </c>
      <c r="Q149" s="5">
        <v>0</v>
      </c>
      <c r="R149" s="5">
        <v>8</v>
      </c>
      <c r="S149" s="5">
        <v>0</v>
      </c>
    </row>
    <row r="150" spans="1:19" ht="15.9" customHeight="1" x14ac:dyDescent="0.3">
      <c r="A150" s="4">
        <v>11660009</v>
      </c>
      <c r="B150" s="4" t="s">
        <v>167</v>
      </c>
      <c r="C150" s="2">
        <v>49</v>
      </c>
      <c r="D150" s="2">
        <v>9</v>
      </c>
      <c r="E150" s="2">
        <v>58</v>
      </c>
      <c r="F150" s="5">
        <v>3</v>
      </c>
      <c r="G150" s="5">
        <v>1</v>
      </c>
      <c r="H150" s="5">
        <v>0</v>
      </c>
      <c r="I150" s="5">
        <v>1</v>
      </c>
      <c r="J150" s="5">
        <v>1</v>
      </c>
      <c r="K150" s="5">
        <v>0</v>
      </c>
      <c r="L150" s="5">
        <v>6</v>
      </c>
      <c r="M150" s="5">
        <v>1</v>
      </c>
      <c r="N150" s="5">
        <v>1</v>
      </c>
      <c r="O150" s="5">
        <v>1</v>
      </c>
      <c r="P150" s="5">
        <v>15</v>
      </c>
      <c r="Q150" s="5">
        <v>1</v>
      </c>
      <c r="R150" s="5">
        <v>23</v>
      </c>
      <c r="S150" s="5">
        <v>4</v>
      </c>
    </row>
    <row r="151" spans="1:19" ht="15.9" customHeight="1" x14ac:dyDescent="0.3">
      <c r="A151" s="4">
        <v>11660011</v>
      </c>
      <c r="B151" s="4" t="s">
        <v>168</v>
      </c>
      <c r="C151" s="2">
        <v>41</v>
      </c>
      <c r="D151" s="2">
        <v>7</v>
      </c>
      <c r="E151" s="2">
        <v>48</v>
      </c>
      <c r="F151" s="5">
        <v>0</v>
      </c>
      <c r="G151" s="5">
        <v>0</v>
      </c>
      <c r="H151" s="5">
        <v>0</v>
      </c>
      <c r="I151" s="5">
        <v>0</v>
      </c>
      <c r="J151" s="5">
        <v>2</v>
      </c>
      <c r="K151" s="5">
        <v>2</v>
      </c>
      <c r="L151" s="5">
        <v>0</v>
      </c>
      <c r="M151" s="5">
        <v>0</v>
      </c>
      <c r="N151" s="5">
        <v>1</v>
      </c>
      <c r="O151" s="5">
        <v>1</v>
      </c>
      <c r="P151" s="5">
        <v>5</v>
      </c>
      <c r="Q151" s="5">
        <v>0</v>
      </c>
      <c r="R151" s="5">
        <v>33</v>
      </c>
      <c r="S151" s="5">
        <v>4</v>
      </c>
    </row>
    <row r="152" spans="1:19" ht="15.9" customHeight="1" x14ac:dyDescent="0.3">
      <c r="A152" s="4">
        <v>11660019</v>
      </c>
      <c r="B152" s="4" t="s">
        <v>169</v>
      </c>
      <c r="C152" s="2">
        <v>15</v>
      </c>
      <c r="D152" s="2">
        <v>0</v>
      </c>
      <c r="E152" s="2">
        <v>15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1</v>
      </c>
      <c r="O152" s="5">
        <v>0</v>
      </c>
      <c r="P152" s="5">
        <v>6</v>
      </c>
      <c r="Q152" s="5">
        <v>0</v>
      </c>
      <c r="R152" s="5">
        <v>7</v>
      </c>
      <c r="S152" s="5">
        <v>0</v>
      </c>
    </row>
    <row r="153" spans="1:19" ht="15.9" customHeight="1" x14ac:dyDescent="0.3">
      <c r="A153" s="4">
        <v>11660020</v>
      </c>
      <c r="B153" s="4" t="s">
        <v>201</v>
      </c>
      <c r="C153" s="2">
        <v>22</v>
      </c>
      <c r="D153" s="2">
        <v>3</v>
      </c>
      <c r="E153" s="2">
        <v>25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2</v>
      </c>
      <c r="M153" s="5">
        <v>0</v>
      </c>
      <c r="N153" s="5">
        <v>2</v>
      </c>
      <c r="O153" s="5">
        <v>1</v>
      </c>
      <c r="P153" s="5">
        <v>3</v>
      </c>
      <c r="Q153" s="5">
        <v>0</v>
      </c>
      <c r="R153" s="5">
        <v>15</v>
      </c>
      <c r="S153" s="5">
        <v>2</v>
      </c>
    </row>
    <row r="154" spans="1:19" ht="15.9" customHeight="1" x14ac:dyDescent="0.3">
      <c r="A154" s="4">
        <v>11660021</v>
      </c>
      <c r="B154" s="4" t="s">
        <v>171</v>
      </c>
      <c r="C154" s="2">
        <v>23</v>
      </c>
      <c r="D154" s="2">
        <v>1</v>
      </c>
      <c r="E154" s="2">
        <v>24</v>
      </c>
      <c r="F154" s="5">
        <v>0</v>
      </c>
      <c r="G154" s="5">
        <v>0</v>
      </c>
      <c r="H154" s="5">
        <v>2</v>
      </c>
      <c r="I154" s="5">
        <v>0</v>
      </c>
      <c r="J154" s="5">
        <v>0</v>
      </c>
      <c r="K154" s="5">
        <v>0</v>
      </c>
      <c r="L154" s="5">
        <v>1</v>
      </c>
      <c r="M154" s="5">
        <v>0</v>
      </c>
      <c r="N154" s="5">
        <v>4</v>
      </c>
      <c r="O154" s="5">
        <v>0</v>
      </c>
      <c r="P154" s="5">
        <v>3</v>
      </c>
      <c r="Q154" s="5">
        <v>1</v>
      </c>
      <c r="R154" s="5">
        <v>13</v>
      </c>
      <c r="S154" s="5">
        <v>0</v>
      </c>
    </row>
    <row r="155" spans="1:19" ht="15.9" customHeight="1" x14ac:dyDescent="0.3">
      <c r="A155" s="4">
        <v>11660031</v>
      </c>
      <c r="B155" s="4" t="s">
        <v>172</v>
      </c>
      <c r="C155" s="2">
        <v>9</v>
      </c>
      <c r="D155" s="2">
        <v>0</v>
      </c>
      <c r="E155" s="2">
        <v>9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3</v>
      </c>
      <c r="M155" s="5">
        <v>0</v>
      </c>
      <c r="N155" s="5">
        <v>0</v>
      </c>
      <c r="O155" s="5">
        <v>0</v>
      </c>
      <c r="P155" s="5">
        <v>2</v>
      </c>
      <c r="Q155" s="5">
        <v>0</v>
      </c>
      <c r="R155" s="5">
        <v>4</v>
      </c>
      <c r="S155" s="5">
        <v>0</v>
      </c>
    </row>
    <row r="156" spans="1:19" ht="15.9" customHeight="1" x14ac:dyDescent="0.3">
      <c r="A156" s="4">
        <v>11660032</v>
      </c>
      <c r="B156" s="4" t="s">
        <v>173</v>
      </c>
      <c r="C156" s="2">
        <v>21</v>
      </c>
      <c r="D156" s="2">
        <v>1</v>
      </c>
      <c r="E156" s="2">
        <v>22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2</v>
      </c>
      <c r="O156" s="5">
        <v>0</v>
      </c>
      <c r="P156" s="5">
        <v>4</v>
      </c>
      <c r="Q156" s="5">
        <v>0</v>
      </c>
      <c r="R156" s="5">
        <v>15</v>
      </c>
      <c r="S156" s="5">
        <v>1</v>
      </c>
    </row>
    <row r="157" spans="1:19" ht="15.9" customHeight="1" x14ac:dyDescent="0.3">
      <c r="A157" s="4">
        <v>11660041</v>
      </c>
      <c r="B157" s="4" t="s">
        <v>175</v>
      </c>
      <c r="C157" s="2">
        <v>13</v>
      </c>
      <c r="D157" s="2">
        <v>3</v>
      </c>
      <c r="E157" s="2">
        <v>16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1</v>
      </c>
      <c r="L157" s="5">
        <v>0</v>
      </c>
      <c r="M157" s="5">
        <v>1</v>
      </c>
      <c r="N157" s="5">
        <v>1</v>
      </c>
      <c r="O157" s="5">
        <v>0</v>
      </c>
      <c r="P157" s="5">
        <v>5</v>
      </c>
      <c r="Q157" s="5">
        <v>0</v>
      </c>
      <c r="R157" s="5">
        <v>7</v>
      </c>
      <c r="S157" s="5">
        <v>1</v>
      </c>
    </row>
    <row r="158" spans="1:19" ht="15.9" customHeight="1" x14ac:dyDescent="0.3">
      <c r="A158" s="4">
        <v>11810001</v>
      </c>
      <c r="B158" s="4" t="s">
        <v>183</v>
      </c>
      <c r="C158" s="2">
        <v>84</v>
      </c>
      <c r="D158" s="2">
        <v>7</v>
      </c>
      <c r="E158" s="2">
        <v>91</v>
      </c>
      <c r="F158" s="5">
        <v>3</v>
      </c>
      <c r="G158" s="5">
        <v>1</v>
      </c>
      <c r="H158" s="5">
        <v>10</v>
      </c>
      <c r="I158" s="5">
        <v>1</v>
      </c>
      <c r="J158" s="5">
        <v>13</v>
      </c>
      <c r="K158" s="5">
        <v>2</v>
      </c>
      <c r="L158" s="5">
        <v>12</v>
      </c>
      <c r="M158" s="5">
        <v>2</v>
      </c>
      <c r="N158" s="5">
        <v>4</v>
      </c>
      <c r="O158" s="5">
        <v>0</v>
      </c>
      <c r="P158" s="5">
        <v>17</v>
      </c>
      <c r="Q158" s="5">
        <v>1</v>
      </c>
      <c r="R158" s="5">
        <v>25</v>
      </c>
      <c r="S158" s="5">
        <v>0</v>
      </c>
    </row>
    <row r="159" spans="1:19" ht="15.9" customHeight="1" x14ac:dyDescent="0.3">
      <c r="A159" s="4">
        <v>11810003</v>
      </c>
      <c r="B159" s="4" t="s">
        <v>80</v>
      </c>
      <c r="C159" s="2">
        <v>12</v>
      </c>
      <c r="D159" s="2">
        <v>1</v>
      </c>
      <c r="E159" s="2">
        <v>13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1</v>
      </c>
      <c r="M159" s="5">
        <v>0</v>
      </c>
      <c r="N159" s="5">
        <v>1</v>
      </c>
      <c r="O159" s="5">
        <v>0</v>
      </c>
      <c r="P159" s="5">
        <v>1</v>
      </c>
      <c r="Q159" s="5">
        <v>0</v>
      </c>
      <c r="R159" s="5">
        <v>9</v>
      </c>
      <c r="S159" s="5">
        <v>1</v>
      </c>
    </row>
    <row r="160" spans="1:19" ht="15.9" customHeight="1" x14ac:dyDescent="0.3">
      <c r="A160" s="4">
        <v>11810008</v>
      </c>
      <c r="B160" s="4" t="s">
        <v>81</v>
      </c>
      <c r="C160" s="2">
        <v>26</v>
      </c>
      <c r="D160" s="2">
        <v>2</v>
      </c>
      <c r="E160" s="2">
        <v>28</v>
      </c>
      <c r="F160" s="5">
        <v>0</v>
      </c>
      <c r="G160" s="5">
        <v>0</v>
      </c>
      <c r="H160" s="5">
        <v>0</v>
      </c>
      <c r="I160" s="5">
        <v>0</v>
      </c>
      <c r="J160" s="5">
        <v>1</v>
      </c>
      <c r="K160" s="5">
        <v>0</v>
      </c>
      <c r="L160" s="5">
        <v>0</v>
      </c>
      <c r="M160" s="5">
        <v>0</v>
      </c>
      <c r="N160" s="5">
        <v>2</v>
      </c>
      <c r="O160" s="5">
        <v>0</v>
      </c>
      <c r="P160" s="5">
        <v>6</v>
      </c>
      <c r="Q160" s="5">
        <v>0</v>
      </c>
      <c r="R160" s="5">
        <v>17</v>
      </c>
      <c r="S160" s="5">
        <v>2</v>
      </c>
    </row>
    <row r="161" spans="1:19" ht="15.9" customHeight="1" x14ac:dyDescent="0.3">
      <c r="A161" s="4">
        <v>11810013</v>
      </c>
      <c r="B161" s="4" t="s">
        <v>82</v>
      </c>
      <c r="C161" s="2">
        <v>16</v>
      </c>
      <c r="D161" s="2">
        <v>1</v>
      </c>
      <c r="E161" s="2">
        <v>17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5</v>
      </c>
      <c r="Q161" s="5">
        <v>0</v>
      </c>
      <c r="R161" s="5">
        <v>11</v>
      </c>
      <c r="S161" s="5">
        <v>1</v>
      </c>
    </row>
    <row r="162" spans="1:19" ht="15.9" customHeight="1" x14ac:dyDescent="0.3">
      <c r="A162" s="4">
        <v>11810015</v>
      </c>
      <c r="B162" s="4" t="s">
        <v>83</v>
      </c>
      <c r="C162" s="2">
        <v>85</v>
      </c>
      <c r="D162" s="2">
        <v>10</v>
      </c>
      <c r="E162" s="2">
        <v>95</v>
      </c>
      <c r="F162" s="5">
        <v>5</v>
      </c>
      <c r="G162" s="5">
        <v>0</v>
      </c>
      <c r="H162" s="5">
        <v>15</v>
      </c>
      <c r="I162" s="5">
        <v>1</v>
      </c>
      <c r="J162" s="5">
        <v>23</v>
      </c>
      <c r="K162" s="5">
        <v>4</v>
      </c>
      <c r="L162" s="5">
        <v>13</v>
      </c>
      <c r="M162" s="5">
        <v>2</v>
      </c>
      <c r="N162" s="5">
        <v>5</v>
      </c>
      <c r="O162" s="5">
        <v>1</v>
      </c>
      <c r="P162" s="5">
        <v>7</v>
      </c>
      <c r="Q162" s="5">
        <v>1</v>
      </c>
      <c r="R162" s="5">
        <v>17</v>
      </c>
      <c r="S162" s="5">
        <v>1</v>
      </c>
    </row>
    <row r="163" spans="1:19" ht="15.9" customHeight="1" x14ac:dyDescent="0.3">
      <c r="A163" s="4">
        <v>11810024</v>
      </c>
      <c r="B163" s="4" t="s">
        <v>84</v>
      </c>
      <c r="C163" s="2">
        <v>29</v>
      </c>
      <c r="D163" s="2">
        <v>1</v>
      </c>
      <c r="E163" s="2">
        <v>30</v>
      </c>
      <c r="F163" s="5">
        <v>1</v>
      </c>
      <c r="G163" s="5">
        <v>0</v>
      </c>
      <c r="H163" s="5">
        <v>1</v>
      </c>
      <c r="I163" s="5">
        <v>0</v>
      </c>
      <c r="J163" s="5">
        <v>4</v>
      </c>
      <c r="K163" s="5">
        <v>0</v>
      </c>
      <c r="L163" s="5">
        <v>2</v>
      </c>
      <c r="M163" s="5">
        <v>0</v>
      </c>
      <c r="N163" s="5">
        <v>1</v>
      </c>
      <c r="O163" s="5">
        <v>0</v>
      </c>
      <c r="P163" s="5">
        <v>5</v>
      </c>
      <c r="Q163" s="5">
        <v>0</v>
      </c>
      <c r="R163" s="5">
        <v>15</v>
      </c>
      <c r="S163" s="5">
        <v>1</v>
      </c>
    </row>
    <row r="164" spans="1:19" ht="15.9" customHeight="1" x14ac:dyDescent="0.3">
      <c r="A164" s="4">
        <v>11810028</v>
      </c>
      <c r="B164" s="4" t="s">
        <v>202</v>
      </c>
      <c r="C164" s="2">
        <v>52</v>
      </c>
      <c r="D164" s="2">
        <v>5</v>
      </c>
      <c r="E164" s="2">
        <v>57</v>
      </c>
      <c r="F164" s="5">
        <v>0</v>
      </c>
      <c r="G164" s="5">
        <v>0</v>
      </c>
      <c r="H164" s="5">
        <v>4</v>
      </c>
      <c r="I164" s="5">
        <v>0</v>
      </c>
      <c r="J164" s="5">
        <v>8</v>
      </c>
      <c r="K164" s="5">
        <v>1</v>
      </c>
      <c r="L164" s="5">
        <v>7</v>
      </c>
      <c r="M164" s="5">
        <v>1</v>
      </c>
      <c r="N164" s="5">
        <v>2</v>
      </c>
      <c r="O164" s="5">
        <v>1</v>
      </c>
      <c r="P164" s="5">
        <v>7</v>
      </c>
      <c r="Q164" s="5">
        <v>1</v>
      </c>
      <c r="R164" s="5">
        <v>24</v>
      </c>
      <c r="S164" s="5">
        <v>1</v>
      </c>
    </row>
    <row r="165" spans="1:19" ht="15.9" customHeight="1" x14ac:dyDescent="0.3">
      <c r="A165" s="4">
        <v>11810033</v>
      </c>
      <c r="B165" s="4" t="s">
        <v>87</v>
      </c>
      <c r="C165" s="2">
        <v>22</v>
      </c>
      <c r="D165" s="2">
        <v>2</v>
      </c>
      <c r="E165" s="2">
        <v>24</v>
      </c>
      <c r="F165" s="5">
        <v>0</v>
      </c>
      <c r="G165" s="5">
        <v>0</v>
      </c>
      <c r="H165" s="5">
        <v>1</v>
      </c>
      <c r="I165" s="5">
        <v>0</v>
      </c>
      <c r="J165" s="5">
        <v>2</v>
      </c>
      <c r="K165" s="5">
        <v>0</v>
      </c>
      <c r="L165" s="5">
        <v>1</v>
      </c>
      <c r="M165" s="5">
        <v>0</v>
      </c>
      <c r="N165" s="5">
        <v>2</v>
      </c>
      <c r="O165" s="5">
        <v>0</v>
      </c>
      <c r="P165" s="5">
        <v>2</v>
      </c>
      <c r="Q165" s="5">
        <v>0</v>
      </c>
      <c r="R165" s="5">
        <v>14</v>
      </c>
      <c r="S165" s="5">
        <v>2</v>
      </c>
    </row>
    <row r="166" spans="1:19" ht="15.9" customHeight="1" x14ac:dyDescent="0.3">
      <c r="A166" s="4">
        <v>11810034</v>
      </c>
      <c r="B166" s="4" t="s">
        <v>445</v>
      </c>
      <c r="C166" s="2">
        <v>27</v>
      </c>
      <c r="D166" s="2">
        <v>3</v>
      </c>
      <c r="E166" s="2">
        <v>30</v>
      </c>
      <c r="F166" s="5">
        <v>0</v>
      </c>
      <c r="G166" s="5">
        <v>0</v>
      </c>
      <c r="H166" s="5">
        <v>2</v>
      </c>
      <c r="I166" s="5">
        <v>0</v>
      </c>
      <c r="J166" s="5">
        <v>3</v>
      </c>
      <c r="K166" s="5">
        <v>0</v>
      </c>
      <c r="L166" s="5">
        <v>3</v>
      </c>
      <c r="M166" s="5">
        <v>0</v>
      </c>
      <c r="N166" s="5">
        <v>2</v>
      </c>
      <c r="O166" s="5">
        <v>0</v>
      </c>
      <c r="P166" s="5">
        <v>6</v>
      </c>
      <c r="Q166" s="5">
        <v>1</v>
      </c>
      <c r="R166" s="5">
        <v>11</v>
      </c>
      <c r="S166" s="5">
        <v>2</v>
      </c>
    </row>
    <row r="167" spans="1:19" ht="15.9" customHeight="1" x14ac:dyDescent="0.3">
      <c r="A167" s="4">
        <v>11820007</v>
      </c>
      <c r="B167" s="4" t="s">
        <v>88</v>
      </c>
      <c r="C167" s="2">
        <v>42</v>
      </c>
      <c r="D167" s="2">
        <v>1</v>
      </c>
      <c r="E167" s="2">
        <v>43</v>
      </c>
      <c r="F167" s="5">
        <v>0</v>
      </c>
      <c r="G167" s="5">
        <v>0</v>
      </c>
      <c r="H167" s="5">
        <v>7</v>
      </c>
      <c r="I167" s="5">
        <v>0</v>
      </c>
      <c r="J167" s="5">
        <v>10</v>
      </c>
      <c r="K167" s="5">
        <v>0</v>
      </c>
      <c r="L167" s="5">
        <v>4</v>
      </c>
      <c r="M167" s="5">
        <v>0</v>
      </c>
      <c r="N167" s="5">
        <v>0</v>
      </c>
      <c r="O167" s="5">
        <v>0</v>
      </c>
      <c r="P167" s="5">
        <v>4</v>
      </c>
      <c r="Q167" s="5">
        <v>0</v>
      </c>
      <c r="R167" s="5">
        <v>17</v>
      </c>
      <c r="S167" s="5">
        <v>1</v>
      </c>
    </row>
    <row r="168" spans="1:19" ht="15.9" customHeight="1" x14ac:dyDescent="0.3">
      <c r="A168" s="4">
        <v>11820008</v>
      </c>
      <c r="B168" s="4" t="s">
        <v>89</v>
      </c>
      <c r="C168" s="2">
        <v>76</v>
      </c>
      <c r="D168" s="2">
        <v>14</v>
      </c>
      <c r="E168" s="2">
        <v>90</v>
      </c>
      <c r="F168" s="5">
        <v>1</v>
      </c>
      <c r="G168" s="5">
        <v>0</v>
      </c>
      <c r="H168" s="5">
        <v>5</v>
      </c>
      <c r="I168" s="5">
        <v>1</v>
      </c>
      <c r="J168" s="5">
        <v>19</v>
      </c>
      <c r="K168" s="5">
        <v>3</v>
      </c>
      <c r="L168" s="5">
        <v>12</v>
      </c>
      <c r="M168" s="5">
        <v>1</v>
      </c>
      <c r="N168" s="5">
        <v>11</v>
      </c>
      <c r="O168" s="5">
        <v>6</v>
      </c>
      <c r="P168" s="5">
        <v>14</v>
      </c>
      <c r="Q168" s="5">
        <v>1</v>
      </c>
      <c r="R168" s="5">
        <v>14</v>
      </c>
      <c r="S168" s="5">
        <v>2</v>
      </c>
    </row>
    <row r="169" spans="1:19" ht="15.9" customHeight="1" x14ac:dyDescent="0.3">
      <c r="A169" s="4">
        <v>11820011</v>
      </c>
      <c r="B169" s="4" t="s">
        <v>90</v>
      </c>
      <c r="C169" s="2">
        <v>35</v>
      </c>
      <c r="D169" s="2">
        <v>3</v>
      </c>
      <c r="E169" s="2">
        <v>38</v>
      </c>
      <c r="F169" s="5">
        <v>0</v>
      </c>
      <c r="G169" s="5">
        <v>0</v>
      </c>
      <c r="H169" s="5">
        <v>5</v>
      </c>
      <c r="I169" s="5">
        <v>1</v>
      </c>
      <c r="J169" s="5">
        <v>1</v>
      </c>
      <c r="K169" s="5">
        <v>0</v>
      </c>
      <c r="L169" s="5">
        <v>1</v>
      </c>
      <c r="M169" s="5">
        <v>0</v>
      </c>
      <c r="N169" s="5">
        <v>0</v>
      </c>
      <c r="O169" s="5">
        <v>0</v>
      </c>
      <c r="P169" s="5">
        <v>6</v>
      </c>
      <c r="Q169" s="5">
        <v>1</v>
      </c>
      <c r="R169" s="5">
        <v>22</v>
      </c>
      <c r="S169" s="5">
        <v>1</v>
      </c>
    </row>
    <row r="170" spans="1:19" ht="15.9" customHeight="1" x14ac:dyDescent="0.3">
      <c r="A170" s="4">
        <v>11820018</v>
      </c>
      <c r="B170" s="4" t="s">
        <v>203</v>
      </c>
      <c r="C170" s="2">
        <v>90</v>
      </c>
      <c r="D170" s="2">
        <v>5</v>
      </c>
      <c r="E170" s="2">
        <v>95</v>
      </c>
      <c r="F170" s="5">
        <v>6</v>
      </c>
      <c r="G170" s="5">
        <v>2</v>
      </c>
      <c r="H170" s="5">
        <v>17</v>
      </c>
      <c r="I170" s="5">
        <v>2</v>
      </c>
      <c r="J170" s="5">
        <v>19</v>
      </c>
      <c r="K170" s="5">
        <v>0</v>
      </c>
      <c r="L170" s="5">
        <v>15</v>
      </c>
      <c r="M170" s="5">
        <v>0</v>
      </c>
      <c r="N170" s="5">
        <v>9</v>
      </c>
      <c r="O170" s="5">
        <v>0</v>
      </c>
      <c r="P170" s="5">
        <v>11</v>
      </c>
      <c r="Q170" s="5">
        <v>1</v>
      </c>
      <c r="R170" s="5">
        <v>13</v>
      </c>
      <c r="S170" s="5">
        <v>0</v>
      </c>
    </row>
    <row r="171" spans="1:19" ht="15.9" customHeight="1" x14ac:dyDescent="0.3">
      <c r="A171" s="4">
        <v>11820026</v>
      </c>
      <c r="B171" s="4" t="s">
        <v>92</v>
      </c>
      <c r="C171" s="2">
        <v>13</v>
      </c>
      <c r="D171" s="2">
        <v>1</v>
      </c>
      <c r="E171" s="2">
        <v>14</v>
      </c>
      <c r="F171" s="5">
        <v>0</v>
      </c>
      <c r="G171" s="5">
        <v>0</v>
      </c>
      <c r="H171" s="5">
        <v>1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1</v>
      </c>
      <c r="Q171" s="5">
        <v>1</v>
      </c>
      <c r="R171" s="5">
        <v>11</v>
      </c>
      <c r="S171" s="5">
        <v>0</v>
      </c>
    </row>
    <row r="172" spans="1:19" ht="15.9" customHeight="1" x14ac:dyDescent="0.3">
      <c r="A172" s="4">
        <v>11820027</v>
      </c>
      <c r="B172" s="4" t="s">
        <v>93</v>
      </c>
      <c r="C172" s="2">
        <v>14</v>
      </c>
      <c r="D172" s="2">
        <v>1</v>
      </c>
      <c r="E172" s="2">
        <v>15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2</v>
      </c>
      <c r="M172" s="5">
        <v>0</v>
      </c>
      <c r="N172" s="5">
        <v>1</v>
      </c>
      <c r="O172" s="5">
        <v>0</v>
      </c>
      <c r="P172" s="5">
        <v>4</v>
      </c>
      <c r="Q172" s="5">
        <v>0</v>
      </c>
      <c r="R172" s="5">
        <v>7</v>
      </c>
      <c r="S172" s="5">
        <v>1</v>
      </c>
    </row>
    <row r="173" spans="1:19" ht="15.9" customHeight="1" x14ac:dyDescent="0.3">
      <c r="A173" s="4">
        <v>11820031</v>
      </c>
      <c r="B173" s="4" t="s">
        <v>94</v>
      </c>
      <c r="C173" s="2">
        <v>20</v>
      </c>
      <c r="D173" s="2">
        <v>3</v>
      </c>
      <c r="E173" s="2">
        <v>23</v>
      </c>
      <c r="F173" s="5">
        <v>0</v>
      </c>
      <c r="G173" s="5">
        <v>0</v>
      </c>
      <c r="H173" s="5">
        <v>3</v>
      </c>
      <c r="I173" s="5">
        <v>0</v>
      </c>
      <c r="J173" s="5">
        <v>4</v>
      </c>
      <c r="K173" s="5">
        <v>0</v>
      </c>
      <c r="L173" s="5">
        <v>3</v>
      </c>
      <c r="M173" s="5">
        <v>0</v>
      </c>
      <c r="N173" s="5">
        <v>3</v>
      </c>
      <c r="O173" s="5">
        <v>0</v>
      </c>
      <c r="P173" s="5">
        <v>2</v>
      </c>
      <c r="Q173" s="5">
        <v>0</v>
      </c>
      <c r="R173" s="5">
        <v>5</v>
      </c>
      <c r="S173" s="5">
        <v>3</v>
      </c>
    </row>
    <row r="174" spans="1:19" ht="15.9" customHeight="1" x14ac:dyDescent="0.3">
      <c r="A174" s="4">
        <v>11820032</v>
      </c>
      <c r="B174" s="4" t="s">
        <v>95</v>
      </c>
      <c r="C174" s="2">
        <v>29</v>
      </c>
      <c r="D174" s="2">
        <v>1</v>
      </c>
      <c r="E174" s="2">
        <v>30</v>
      </c>
      <c r="F174" s="5">
        <v>0</v>
      </c>
      <c r="G174" s="5">
        <v>0</v>
      </c>
      <c r="H174" s="5">
        <v>1</v>
      </c>
      <c r="I174" s="5">
        <v>0</v>
      </c>
      <c r="J174" s="5">
        <v>4</v>
      </c>
      <c r="K174" s="5">
        <v>0</v>
      </c>
      <c r="L174" s="5">
        <v>4</v>
      </c>
      <c r="M174" s="5">
        <v>0</v>
      </c>
      <c r="N174" s="5">
        <v>1</v>
      </c>
      <c r="O174" s="5">
        <v>0</v>
      </c>
      <c r="P174" s="5">
        <v>3</v>
      </c>
      <c r="Q174" s="5">
        <v>0</v>
      </c>
      <c r="R174" s="5">
        <v>16</v>
      </c>
      <c r="S174" s="5">
        <v>1</v>
      </c>
    </row>
    <row r="175" spans="1:19" ht="15.9" customHeight="1" x14ac:dyDescent="0.3">
      <c r="A175" s="4">
        <v>11820034</v>
      </c>
      <c r="B175" s="4" t="s">
        <v>96</v>
      </c>
      <c r="C175" s="2">
        <v>31</v>
      </c>
      <c r="D175" s="2">
        <v>2</v>
      </c>
      <c r="E175" s="2">
        <v>33</v>
      </c>
      <c r="F175" s="5">
        <v>1</v>
      </c>
      <c r="G175" s="5">
        <v>0</v>
      </c>
      <c r="H175" s="5">
        <v>2</v>
      </c>
      <c r="I175" s="5">
        <v>0</v>
      </c>
      <c r="J175" s="5">
        <v>4</v>
      </c>
      <c r="K175" s="5">
        <v>0</v>
      </c>
      <c r="L175" s="5">
        <v>5</v>
      </c>
      <c r="M175" s="5">
        <v>2</v>
      </c>
      <c r="N175" s="5">
        <v>4</v>
      </c>
      <c r="O175" s="5">
        <v>0</v>
      </c>
      <c r="P175" s="5">
        <v>5</v>
      </c>
      <c r="Q175" s="5">
        <v>0</v>
      </c>
      <c r="R175" s="5">
        <v>10</v>
      </c>
      <c r="S175" s="5">
        <v>0</v>
      </c>
    </row>
    <row r="176" spans="1:19" ht="15.9" customHeight="1" x14ac:dyDescent="0.3">
      <c r="A176" s="4">
        <v>11820035</v>
      </c>
      <c r="B176" s="4" t="s">
        <v>97</v>
      </c>
      <c r="C176" s="2">
        <v>9</v>
      </c>
      <c r="D176" s="2">
        <v>1</v>
      </c>
      <c r="E176" s="2">
        <v>10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4</v>
      </c>
      <c r="Q176" s="5">
        <v>0</v>
      </c>
      <c r="R176" s="5">
        <v>5</v>
      </c>
      <c r="S176" s="5">
        <v>1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AEBD-7961-410A-954F-C8919D7819B5}">
  <sheetPr codeName="Feuil12"/>
  <dimension ref="A1:S173"/>
  <sheetViews>
    <sheetView showGridLines="0" topLeftCell="A134" workbookViewId="0">
      <selection activeCell="E3" sqref="E3"/>
    </sheetView>
  </sheetViews>
  <sheetFormatPr baseColWidth="10" defaultRowHeight="14.4" x14ac:dyDescent="0.3"/>
  <cols>
    <col min="1" max="1" width="6.296875" style="1" bestFit="1" customWidth="1"/>
    <col min="2" max="2" width="21.3984375" style="1" bestFit="1" customWidth="1"/>
    <col min="3" max="3" width="4.09765625" style="1" bestFit="1" customWidth="1"/>
    <col min="4" max="4" width="3.3984375" style="1" bestFit="1" customWidth="1"/>
    <col min="5" max="5" width="4.09765625" style="1" bestFit="1" customWidth="1"/>
    <col min="6" max="6" width="3.8984375" style="1" customWidth="1"/>
    <col min="7" max="7" width="3" style="1" customWidth="1"/>
    <col min="8" max="8" width="4.19921875" style="1" customWidth="1"/>
    <col min="9" max="9" width="3.19921875" style="1" customWidth="1"/>
    <col min="10" max="10" width="3.5" style="1" customWidth="1"/>
    <col min="11" max="11" width="2.69921875" style="1" customWidth="1"/>
    <col min="12" max="12" width="3.3984375" style="1" bestFit="1" customWidth="1"/>
    <col min="13" max="13" width="2.59765625" style="1" bestFit="1" customWidth="1"/>
    <col min="14" max="14" width="3.3984375" style="1" bestFit="1" customWidth="1"/>
    <col min="15" max="15" width="2.59765625" style="1" bestFit="1" customWidth="1"/>
    <col min="16" max="16" width="4.09765625" style="1" bestFit="1" customWidth="1"/>
    <col min="17" max="17" width="3.3984375" style="1" bestFit="1" customWidth="1"/>
    <col min="18" max="18" width="4.09765625" style="1" bestFit="1" customWidth="1"/>
    <col min="19" max="19" width="3.3984375" style="1" bestFit="1" customWidth="1"/>
    <col min="20" max="256" width="11" style="1"/>
    <col min="257" max="257" width="5.59765625" style="1" bestFit="1" customWidth="1"/>
    <col min="258" max="258" width="21.3984375" style="1" bestFit="1" customWidth="1"/>
    <col min="259" max="259" width="4.09765625" style="1" bestFit="1" customWidth="1"/>
    <col min="260" max="260" width="3.3984375" style="1" bestFit="1" customWidth="1"/>
    <col min="261" max="261" width="4.09765625" style="1" bestFit="1" customWidth="1"/>
    <col min="262" max="262" width="3.8984375" style="1" customWidth="1"/>
    <col min="263" max="263" width="3" style="1" customWidth="1"/>
    <col min="264" max="264" width="4.19921875" style="1" customWidth="1"/>
    <col min="265" max="265" width="3.19921875" style="1" customWidth="1"/>
    <col min="266" max="266" width="3.5" style="1" customWidth="1"/>
    <col min="267" max="267" width="2.69921875" style="1" customWidth="1"/>
    <col min="268" max="268" width="3.3984375" style="1" bestFit="1" customWidth="1"/>
    <col min="269" max="269" width="2.59765625" style="1" bestFit="1" customWidth="1"/>
    <col min="270" max="270" width="3.3984375" style="1" bestFit="1" customWidth="1"/>
    <col min="271" max="271" width="2.59765625" style="1" bestFit="1" customWidth="1"/>
    <col min="272" max="272" width="4.09765625" style="1" bestFit="1" customWidth="1"/>
    <col min="273" max="273" width="3.3984375" style="1" bestFit="1" customWidth="1"/>
    <col min="274" max="274" width="4.09765625" style="1" bestFit="1" customWidth="1"/>
    <col min="275" max="275" width="3.3984375" style="1" bestFit="1" customWidth="1"/>
    <col min="276" max="512" width="11" style="1"/>
    <col min="513" max="513" width="5.59765625" style="1" bestFit="1" customWidth="1"/>
    <col min="514" max="514" width="21.3984375" style="1" bestFit="1" customWidth="1"/>
    <col min="515" max="515" width="4.09765625" style="1" bestFit="1" customWidth="1"/>
    <col min="516" max="516" width="3.3984375" style="1" bestFit="1" customWidth="1"/>
    <col min="517" max="517" width="4.09765625" style="1" bestFit="1" customWidth="1"/>
    <col min="518" max="518" width="3.8984375" style="1" customWidth="1"/>
    <col min="519" max="519" width="3" style="1" customWidth="1"/>
    <col min="520" max="520" width="4.19921875" style="1" customWidth="1"/>
    <col min="521" max="521" width="3.19921875" style="1" customWidth="1"/>
    <col min="522" max="522" width="3.5" style="1" customWidth="1"/>
    <col min="523" max="523" width="2.69921875" style="1" customWidth="1"/>
    <col min="524" max="524" width="3.3984375" style="1" bestFit="1" customWidth="1"/>
    <col min="525" max="525" width="2.59765625" style="1" bestFit="1" customWidth="1"/>
    <col min="526" max="526" width="3.3984375" style="1" bestFit="1" customWidth="1"/>
    <col min="527" max="527" width="2.59765625" style="1" bestFit="1" customWidth="1"/>
    <col min="528" max="528" width="4.09765625" style="1" bestFit="1" customWidth="1"/>
    <col min="529" max="529" width="3.3984375" style="1" bestFit="1" customWidth="1"/>
    <col min="530" max="530" width="4.09765625" style="1" bestFit="1" customWidth="1"/>
    <col min="531" max="531" width="3.3984375" style="1" bestFit="1" customWidth="1"/>
    <col min="532" max="768" width="11" style="1"/>
    <col min="769" max="769" width="5.59765625" style="1" bestFit="1" customWidth="1"/>
    <col min="770" max="770" width="21.3984375" style="1" bestFit="1" customWidth="1"/>
    <col min="771" max="771" width="4.09765625" style="1" bestFit="1" customWidth="1"/>
    <col min="772" max="772" width="3.3984375" style="1" bestFit="1" customWidth="1"/>
    <col min="773" max="773" width="4.09765625" style="1" bestFit="1" customWidth="1"/>
    <col min="774" max="774" width="3.8984375" style="1" customWidth="1"/>
    <col min="775" max="775" width="3" style="1" customWidth="1"/>
    <col min="776" max="776" width="4.19921875" style="1" customWidth="1"/>
    <col min="777" max="777" width="3.19921875" style="1" customWidth="1"/>
    <col min="778" max="778" width="3.5" style="1" customWidth="1"/>
    <col min="779" max="779" width="2.69921875" style="1" customWidth="1"/>
    <col min="780" max="780" width="3.3984375" style="1" bestFit="1" customWidth="1"/>
    <col min="781" max="781" width="2.59765625" style="1" bestFit="1" customWidth="1"/>
    <col min="782" max="782" width="3.3984375" style="1" bestFit="1" customWidth="1"/>
    <col min="783" max="783" width="2.59765625" style="1" bestFit="1" customWidth="1"/>
    <col min="784" max="784" width="4.09765625" style="1" bestFit="1" customWidth="1"/>
    <col min="785" max="785" width="3.3984375" style="1" bestFit="1" customWidth="1"/>
    <col min="786" max="786" width="4.09765625" style="1" bestFit="1" customWidth="1"/>
    <col min="787" max="787" width="3.3984375" style="1" bestFit="1" customWidth="1"/>
    <col min="788" max="1024" width="11" style="1"/>
    <col min="1025" max="1025" width="5.59765625" style="1" bestFit="1" customWidth="1"/>
    <col min="1026" max="1026" width="21.3984375" style="1" bestFit="1" customWidth="1"/>
    <col min="1027" max="1027" width="4.09765625" style="1" bestFit="1" customWidth="1"/>
    <col min="1028" max="1028" width="3.3984375" style="1" bestFit="1" customWidth="1"/>
    <col min="1029" max="1029" width="4.09765625" style="1" bestFit="1" customWidth="1"/>
    <col min="1030" max="1030" width="3.8984375" style="1" customWidth="1"/>
    <col min="1031" max="1031" width="3" style="1" customWidth="1"/>
    <col min="1032" max="1032" width="4.19921875" style="1" customWidth="1"/>
    <col min="1033" max="1033" width="3.19921875" style="1" customWidth="1"/>
    <col min="1034" max="1034" width="3.5" style="1" customWidth="1"/>
    <col min="1035" max="1035" width="2.69921875" style="1" customWidth="1"/>
    <col min="1036" max="1036" width="3.3984375" style="1" bestFit="1" customWidth="1"/>
    <col min="1037" max="1037" width="2.59765625" style="1" bestFit="1" customWidth="1"/>
    <col min="1038" max="1038" width="3.3984375" style="1" bestFit="1" customWidth="1"/>
    <col min="1039" max="1039" width="2.59765625" style="1" bestFit="1" customWidth="1"/>
    <col min="1040" max="1040" width="4.09765625" style="1" bestFit="1" customWidth="1"/>
    <col min="1041" max="1041" width="3.3984375" style="1" bestFit="1" customWidth="1"/>
    <col min="1042" max="1042" width="4.09765625" style="1" bestFit="1" customWidth="1"/>
    <col min="1043" max="1043" width="3.3984375" style="1" bestFit="1" customWidth="1"/>
    <col min="1044" max="1280" width="11" style="1"/>
    <col min="1281" max="1281" width="5.59765625" style="1" bestFit="1" customWidth="1"/>
    <col min="1282" max="1282" width="21.3984375" style="1" bestFit="1" customWidth="1"/>
    <col min="1283" max="1283" width="4.09765625" style="1" bestFit="1" customWidth="1"/>
    <col min="1284" max="1284" width="3.3984375" style="1" bestFit="1" customWidth="1"/>
    <col min="1285" max="1285" width="4.09765625" style="1" bestFit="1" customWidth="1"/>
    <col min="1286" max="1286" width="3.8984375" style="1" customWidth="1"/>
    <col min="1287" max="1287" width="3" style="1" customWidth="1"/>
    <col min="1288" max="1288" width="4.19921875" style="1" customWidth="1"/>
    <col min="1289" max="1289" width="3.19921875" style="1" customWidth="1"/>
    <col min="1290" max="1290" width="3.5" style="1" customWidth="1"/>
    <col min="1291" max="1291" width="2.69921875" style="1" customWidth="1"/>
    <col min="1292" max="1292" width="3.3984375" style="1" bestFit="1" customWidth="1"/>
    <col min="1293" max="1293" width="2.59765625" style="1" bestFit="1" customWidth="1"/>
    <col min="1294" max="1294" width="3.3984375" style="1" bestFit="1" customWidth="1"/>
    <col min="1295" max="1295" width="2.59765625" style="1" bestFit="1" customWidth="1"/>
    <col min="1296" max="1296" width="4.09765625" style="1" bestFit="1" customWidth="1"/>
    <col min="1297" max="1297" width="3.3984375" style="1" bestFit="1" customWidth="1"/>
    <col min="1298" max="1298" width="4.09765625" style="1" bestFit="1" customWidth="1"/>
    <col min="1299" max="1299" width="3.3984375" style="1" bestFit="1" customWidth="1"/>
    <col min="1300" max="1536" width="11" style="1"/>
    <col min="1537" max="1537" width="5.59765625" style="1" bestFit="1" customWidth="1"/>
    <col min="1538" max="1538" width="21.3984375" style="1" bestFit="1" customWidth="1"/>
    <col min="1539" max="1539" width="4.09765625" style="1" bestFit="1" customWidth="1"/>
    <col min="1540" max="1540" width="3.3984375" style="1" bestFit="1" customWidth="1"/>
    <col min="1541" max="1541" width="4.09765625" style="1" bestFit="1" customWidth="1"/>
    <col min="1542" max="1542" width="3.8984375" style="1" customWidth="1"/>
    <col min="1543" max="1543" width="3" style="1" customWidth="1"/>
    <col min="1544" max="1544" width="4.19921875" style="1" customWidth="1"/>
    <col min="1545" max="1545" width="3.19921875" style="1" customWidth="1"/>
    <col min="1546" max="1546" width="3.5" style="1" customWidth="1"/>
    <col min="1547" max="1547" width="2.69921875" style="1" customWidth="1"/>
    <col min="1548" max="1548" width="3.3984375" style="1" bestFit="1" customWidth="1"/>
    <col min="1549" max="1549" width="2.59765625" style="1" bestFit="1" customWidth="1"/>
    <col min="1550" max="1550" width="3.3984375" style="1" bestFit="1" customWidth="1"/>
    <col min="1551" max="1551" width="2.59765625" style="1" bestFit="1" customWidth="1"/>
    <col min="1552" max="1552" width="4.09765625" style="1" bestFit="1" customWidth="1"/>
    <col min="1553" max="1553" width="3.3984375" style="1" bestFit="1" customWidth="1"/>
    <col min="1554" max="1554" width="4.09765625" style="1" bestFit="1" customWidth="1"/>
    <col min="1555" max="1555" width="3.3984375" style="1" bestFit="1" customWidth="1"/>
    <col min="1556" max="1792" width="11" style="1"/>
    <col min="1793" max="1793" width="5.59765625" style="1" bestFit="1" customWidth="1"/>
    <col min="1794" max="1794" width="21.3984375" style="1" bestFit="1" customWidth="1"/>
    <col min="1795" max="1795" width="4.09765625" style="1" bestFit="1" customWidth="1"/>
    <col min="1796" max="1796" width="3.3984375" style="1" bestFit="1" customWidth="1"/>
    <col min="1797" max="1797" width="4.09765625" style="1" bestFit="1" customWidth="1"/>
    <col min="1798" max="1798" width="3.8984375" style="1" customWidth="1"/>
    <col min="1799" max="1799" width="3" style="1" customWidth="1"/>
    <col min="1800" max="1800" width="4.19921875" style="1" customWidth="1"/>
    <col min="1801" max="1801" width="3.19921875" style="1" customWidth="1"/>
    <col min="1802" max="1802" width="3.5" style="1" customWidth="1"/>
    <col min="1803" max="1803" width="2.69921875" style="1" customWidth="1"/>
    <col min="1804" max="1804" width="3.3984375" style="1" bestFit="1" customWidth="1"/>
    <col min="1805" max="1805" width="2.59765625" style="1" bestFit="1" customWidth="1"/>
    <col min="1806" max="1806" width="3.3984375" style="1" bestFit="1" customWidth="1"/>
    <col min="1807" max="1807" width="2.59765625" style="1" bestFit="1" customWidth="1"/>
    <col min="1808" max="1808" width="4.09765625" style="1" bestFit="1" customWidth="1"/>
    <col min="1809" max="1809" width="3.3984375" style="1" bestFit="1" customWidth="1"/>
    <col min="1810" max="1810" width="4.09765625" style="1" bestFit="1" customWidth="1"/>
    <col min="1811" max="1811" width="3.3984375" style="1" bestFit="1" customWidth="1"/>
    <col min="1812" max="2048" width="11" style="1"/>
    <col min="2049" max="2049" width="5.59765625" style="1" bestFit="1" customWidth="1"/>
    <col min="2050" max="2050" width="21.3984375" style="1" bestFit="1" customWidth="1"/>
    <col min="2051" max="2051" width="4.09765625" style="1" bestFit="1" customWidth="1"/>
    <col min="2052" max="2052" width="3.3984375" style="1" bestFit="1" customWidth="1"/>
    <col min="2053" max="2053" width="4.09765625" style="1" bestFit="1" customWidth="1"/>
    <col min="2054" max="2054" width="3.8984375" style="1" customWidth="1"/>
    <col min="2055" max="2055" width="3" style="1" customWidth="1"/>
    <col min="2056" max="2056" width="4.19921875" style="1" customWidth="1"/>
    <col min="2057" max="2057" width="3.19921875" style="1" customWidth="1"/>
    <col min="2058" max="2058" width="3.5" style="1" customWidth="1"/>
    <col min="2059" max="2059" width="2.69921875" style="1" customWidth="1"/>
    <col min="2060" max="2060" width="3.3984375" style="1" bestFit="1" customWidth="1"/>
    <col min="2061" max="2061" width="2.59765625" style="1" bestFit="1" customWidth="1"/>
    <col min="2062" max="2062" width="3.3984375" style="1" bestFit="1" customWidth="1"/>
    <col min="2063" max="2063" width="2.59765625" style="1" bestFit="1" customWidth="1"/>
    <col min="2064" max="2064" width="4.09765625" style="1" bestFit="1" customWidth="1"/>
    <col min="2065" max="2065" width="3.3984375" style="1" bestFit="1" customWidth="1"/>
    <col min="2066" max="2066" width="4.09765625" style="1" bestFit="1" customWidth="1"/>
    <col min="2067" max="2067" width="3.3984375" style="1" bestFit="1" customWidth="1"/>
    <col min="2068" max="2304" width="11" style="1"/>
    <col min="2305" max="2305" width="5.59765625" style="1" bestFit="1" customWidth="1"/>
    <col min="2306" max="2306" width="21.3984375" style="1" bestFit="1" customWidth="1"/>
    <col min="2307" max="2307" width="4.09765625" style="1" bestFit="1" customWidth="1"/>
    <col min="2308" max="2308" width="3.3984375" style="1" bestFit="1" customWidth="1"/>
    <col min="2309" max="2309" width="4.09765625" style="1" bestFit="1" customWidth="1"/>
    <col min="2310" max="2310" width="3.8984375" style="1" customWidth="1"/>
    <col min="2311" max="2311" width="3" style="1" customWidth="1"/>
    <col min="2312" max="2312" width="4.19921875" style="1" customWidth="1"/>
    <col min="2313" max="2313" width="3.19921875" style="1" customWidth="1"/>
    <col min="2314" max="2314" width="3.5" style="1" customWidth="1"/>
    <col min="2315" max="2315" width="2.69921875" style="1" customWidth="1"/>
    <col min="2316" max="2316" width="3.3984375" style="1" bestFit="1" customWidth="1"/>
    <col min="2317" max="2317" width="2.59765625" style="1" bestFit="1" customWidth="1"/>
    <col min="2318" max="2318" width="3.3984375" style="1" bestFit="1" customWidth="1"/>
    <col min="2319" max="2319" width="2.59765625" style="1" bestFit="1" customWidth="1"/>
    <col min="2320" max="2320" width="4.09765625" style="1" bestFit="1" customWidth="1"/>
    <col min="2321" max="2321" width="3.3984375" style="1" bestFit="1" customWidth="1"/>
    <col min="2322" max="2322" width="4.09765625" style="1" bestFit="1" customWidth="1"/>
    <col min="2323" max="2323" width="3.3984375" style="1" bestFit="1" customWidth="1"/>
    <col min="2324" max="2560" width="11" style="1"/>
    <col min="2561" max="2561" width="5.59765625" style="1" bestFit="1" customWidth="1"/>
    <col min="2562" max="2562" width="21.3984375" style="1" bestFit="1" customWidth="1"/>
    <col min="2563" max="2563" width="4.09765625" style="1" bestFit="1" customWidth="1"/>
    <col min="2564" max="2564" width="3.3984375" style="1" bestFit="1" customWidth="1"/>
    <col min="2565" max="2565" width="4.09765625" style="1" bestFit="1" customWidth="1"/>
    <col min="2566" max="2566" width="3.8984375" style="1" customWidth="1"/>
    <col min="2567" max="2567" width="3" style="1" customWidth="1"/>
    <col min="2568" max="2568" width="4.19921875" style="1" customWidth="1"/>
    <col min="2569" max="2569" width="3.19921875" style="1" customWidth="1"/>
    <col min="2570" max="2570" width="3.5" style="1" customWidth="1"/>
    <col min="2571" max="2571" width="2.69921875" style="1" customWidth="1"/>
    <col min="2572" max="2572" width="3.3984375" style="1" bestFit="1" customWidth="1"/>
    <col min="2573" max="2573" width="2.59765625" style="1" bestFit="1" customWidth="1"/>
    <col min="2574" max="2574" width="3.3984375" style="1" bestFit="1" customWidth="1"/>
    <col min="2575" max="2575" width="2.59765625" style="1" bestFit="1" customWidth="1"/>
    <col min="2576" max="2576" width="4.09765625" style="1" bestFit="1" customWidth="1"/>
    <col min="2577" max="2577" width="3.3984375" style="1" bestFit="1" customWidth="1"/>
    <col min="2578" max="2578" width="4.09765625" style="1" bestFit="1" customWidth="1"/>
    <col min="2579" max="2579" width="3.3984375" style="1" bestFit="1" customWidth="1"/>
    <col min="2580" max="2816" width="11" style="1"/>
    <col min="2817" max="2817" width="5.59765625" style="1" bestFit="1" customWidth="1"/>
    <col min="2818" max="2818" width="21.3984375" style="1" bestFit="1" customWidth="1"/>
    <col min="2819" max="2819" width="4.09765625" style="1" bestFit="1" customWidth="1"/>
    <col min="2820" max="2820" width="3.3984375" style="1" bestFit="1" customWidth="1"/>
    <col min="2821" max="2821" width="4.09765625" style="1" bestFit="1" customWidth="1"/>
    <col min="2822" max="2822" width="3.8984375" style="1" customWidth="1"/>
    <col min="2823" max="2823" width="3" style="1" customWidth="1"/>
    <col min="2824" max="2824" width="4.19921875" style="1" customWidth="1"/>
    <col min="2825" max="2825" width="3.19921875" style="1" customWidth="1"/>
    <col min="2826" max="2826" width="3.5" style="1" customWidth="1"/>
    <col min="2827" max="2827" width="2.69921875" style="1" customWidth="1"/>
    <col min="2828" max="2828" width="3.3984375" style="1" bestFit="1" customWidth="1"/>
    <col min="2829" max="2829" width="2.59765625" style="1" bestFit="1" customWidth="1"/>
    <col min="2830" max="2830" width="3.3984375" style="1" bestFit="1" customWidth="1"/>
    <col min="2831" max="2831" width="2.59765625" style="1" bestFit="1" customWidth="1"/>
    <col min="2832" max="2832" width="4.09765625" style="1" bestFit="1" customWidth="1"/>
    <col min="2833" max="2833" width="3.3984375" style="1" bestFit="1" customWidth="1"/>
    <col min="2834" max="2834" width="4.09765625" style="1" bestFit="1" customWidth="1"/>
    <col min="2835" max="2835" width="3.3984375" style="1" bestFit="1" customWidth="1"/>
    <col min="2836" max="3072" width="11" style="1"/>
    <col min="3073" max="3073" width="5.59765625" style="1" bestFit="1" customWidth="1"/>
    <col min="3074" max="3074" width="21.3984375" style="1" bestFit="1" customWidth="1"/>
    <col min="3075" max="3075" width="4.09765625" style="1" bestFit="1" customWidth="1"/>
    <col min="3076" max="3076" width="3.3984375" style="1" bestFit="1" customWidth="1"/>
    <col min="3077" max="3077" width="4.09765625" style="1" bestFit="1" customWidth="1"/>
    <col min="3078" max="3078" width="3.8984375" style="1" customWidth="1"/>
    <col min="3079" max="3079" width="3" style="1" customWidth="1"/>
    <col min="3080" max="3080" width="4.19921875" style="1" customWidth="1"/>
    <col min="3081" max="3081" width="3.19921875" style="1" customWidth="1"/>
    <col min="3082" max="3082" width="3.5" style="1" customWidth="1"/>
    <col min="3083" max="3083" width="2.69921875" style="1" customWidth="1"/>
    <col min="3084" max="3084" width="3.3984375" style="1" bestFit="1" customWidth="1"/>
    <col min="3085" max="3085" width="2.59765625" style="1" bestFit="1" customWidth="1"/>
    <col min="3086" max="3086" width="3.3984375" style="1" bestFit="1" customWidth="1"/>
    <col min="3087" max="3087" width="2.59765625" style="1" bestFit="1" customWidth="1"/>
    <col min="3088" max="3088" width="4.09765625" style="1" bestFit="1" customWidth="1"/>
    <col min="3089" max="3089" width="3.3984375" style="1" bestFit="1" customWidth="1"/>
    <col min="3090" max="3090" width="4.09765625" style="1" bestFit="1" customWidth="1"/>
    <col min="3091" max="3091" width="3.3984375" style="1" bestFit="1" customWidth="1"/>
    <col min="3092" max="3328" width="11" style="1"/>
    <col min="3329" max="3329" width="5.59765625" style="1" bestFit="1" customWidth="1"/>
    <col min="3330" max="3330" width="21.3984375" style="1" bestFit="1" customWidth="1"/>
    <col min="3331" max="3331" width="4.09765625" style="1" bestFit="1" customWidth="1"/>
    <col min="3332" max="3332" width="3.3984375" style="1" bestFit="1" customWidth="1"/>
    <col min="3333" max="3333" width="4.09765625" style="1" bestFit="1" customWidth="1"/>
    <col min="3334" max="3334" width="3.8984375" style="1" customWidth="1"/>
    <col min="3335" max="3335" width="3" style="1" customWidth="1"/>
    <col min="3336" max="3336" width="4.19921875" style="1" customWidth="1"/>
    <col min="3337" max="3337" width="3.19921875" style="1" customWidth="1"/>
    <col min="3338" max="3338" width="3.5" style="1" customWidth="1"/>
    <col min="3339" max="3339" width="2.69921875" style="1" customWidth="1"/>
    <col min="3340" max="3340" width="3.3984375" style="1" bestFit="1" customWidth="1"/>
    <col min="3341" max="3341" width="2.59765625" style="1" bestFit="1" customWidth="1"/>
    <col min="3342" max="3342" width="3.3984375" style="1" bestFit="1" customWidth="1"/>
    <col min="3343" max="3343" width="2.59765625" style="1" bestFit="1" customWidth="1"/>
    <col min="3344" max="3344" width="4.09765625" style="1" bestFit="1" customWidth="1"/>
    <col min="3345" max="3345" width="3.3984375" style="1" bestFit="1" customWidth="1"/>
    <col min="3346" max="3346" width="4.09765625" style="1" bestFit="1" customWidth="1"/>
    <col min="3347" max="3347" width="3.3984375" style="1" bestFit="1" customWidth="1"/>
    <col min="3348" max="3584" width="11" style="1"/>
    <col min="3585" max="3585" width="5.59765625" style="1" bestFit="1" customWidth="1"/>
    <col min="3586" max="3586" width="21.3984375" style="1" bestFit="1" customWidth="1"/>
    <col min="3587" max="3587" width="4.09765625" style="1" bestFit="1" customWidth="1"/>
    <col min="3588" max="3588" width="3.3984375" style="1" bestFit="1" customWidth="1"/>
    <col min="3589" max="3589" width="4.09765625" style="1" bestFit="1" customWidth="1"/>
    <col min="3590" max="3590" width="3.8984375" style="1" customWidth="1"/>
    <col min="3591" max="3591" width="3" style="1" customWidth="1"/>
    <col min="3592" max="3592" width="4.19921875" style="1" customWidth="1"/>
    <col min="3593" max="3593" width="3.19921875" style="1" customWidth="1"/>
    <col min="3594" max="3594" width="3.5" style="1" customWidth="1"/>
    <col min="3595" max="3595" width="2.69921875" style="1" customWidth="1"/>
    <col min="3596" max="3596" width="3.3984375" style="1" bestFit="1" customWidth="1"/>
    <col min="3597" max="3597" width="2.59765625" style="1" bestFit="1" customWidth="1"/>
    <col min="3598" max="3598" width="3.3984375" style="1" bestFit="1" customWidth="1"/>
    <col min="3599" max="3599" width="2.59765625" style="1" bestFit="1" customWidth="1"/>
    <col min="3600" max="3600" width="4.09765625" style="1" bestFit="1" customWidth="1"/>
    <col min="3601" max="3601" width="3.3984375" style="1" bestFit="1" customWidth="1"/>
    <col min="3602" max="3602" width="4.09765625" style="1" bestFit="1" customWidth="1"/>
    <col min="3603" max="3603" width="3.3984375" style="1" bestFit="1" customWidth="1"/>
    <col min="3604" max="3840" width="11" style="1"/>
    <col min="3841" max="3841" width="5.59765625" style="1" bestFit="1" customWidth="1"/>
    <col min="3842" max="3842" width="21.3984375" style="1" bestFit="1" customWidth="1"/>
    <col min="3843" max="3843" width="4.09765625" style="1" bestFit="1" customWidth="1"/>
    <col min="3844" max="3844" width="3.3984375" style="1" bestFit="1" customWidth="1"/>
    <col min="3845" max="3845" width="4.09765625" style="1" bestFit="1" customWidth="1"/>
    <col min="3846" max="3846" width="3.8984375" style="1" customWidth="1"/>
    <col min="3847" max="3847" width="3" style="1" customWidth="1"/>
    <col min="3848" max="3848" width="4.19921875" style="1" customWidth="1"/>
    <col min="3849" max="3849" width="3.19921875" style="1" customWidth="1"/>
    <col min="3850" max="3850" width="3.5" style="1" customWidth="1"/>
    <col min="3851" max="3851" width="2.69921875" style="1" customWidth="1"/>
    <col min="3852" max="3852" width="3.3984375" style="1" bestFit="1" customWidth="1"/>
    <col min="3853" max="3853" width="2.59765625" style="1" bestFit="1" customWidth="1"/>
    <col min="3854" max="3854" width="3.3984375" style="1" bestFit="1" customWidth="1"/>
    <col min="3855" max="3855" width="2.59765625" style="1" bestFit="1" customWidth="1"/>
    <col min="3856" max="3856" width="4.09765625" style="1" bestFit="1" customWidth="1"/>
    <col min="3857" max="3857" width="3.3984375" style="1" bestFit="1" customWidth="1"/>
    <col min="3858" max="3858" width="4.09765625" style="1" bestFit="1" customWidth="1"/>
    <col min="3859" max="3859" width="3.3984375" style="1" bestFit="1" customWidth="1"/>
    <col min="3860" max="4096" width="11" style="1"/>
    <col min="4097" max="4097" width="5.59765625" style="1" bestFit="1" customWidth="1"/>
    <col min="4098" max="4098" width="21.3984375" style="1" bestFit="1" customWidth="1"/>
    <col min="4099" max="4099" width="4.09765625" style="1" bestFit="1" customWidth="1"/>
    <col min="4100" max="4100" width="3.3984375" style="1" bestFit="1" customWidth="1"/>
    <col min="4101" max="4101" width="4.09765625" style="1" bestFit="1" customWidth="1"/>
    <col min="4102" max="4102" width="3.8984375" style="1" customWidth="1"/>
    <col min="4103" max="4103" width="3" style="1" customWidth="1"/>
    <col min="4104" max="4104" width="4.19921875" style="1" customWidth="1"/>
    <col min="4105" max="4105" width="3.19921875" style="1" customWidth="1"/>
    <col min="4106" max="4106" width="3.5" style="1" customWidth="1"/>
    <col min="4107" max="4107" width="2.69921875" style="1" customWidth="1"/>
    <col min="4108" max="4108" width="3.3984375" style="1" bestFit="1" customWidth="1"/>
    <col min="4109" max="4109" width="2.59765625" style="1" bestFit="1" customWidth="1"/>
    <col min="4110" max="4110" width="3.3984375" style="1" bestFit="1" customWidth="1"/>
    <col min="4111" max="4111" width="2.59765625" style="1" bestFit="1" customWidth="1"/>
    <col min="4112" max="4112" width="4.09765625" style="1" bestFit="1" customWidth="1"/>
    <col min="4113" max="4113" width="3.3984375" style="1" bestFit="1" customWidth="1"/>
    <col min="4114" max="4114" width="4.09765625" style="1" bestFit="1" customWidth="1"/>
    <col min="4115" max="4115" width="3.3984375" style="1" bestFit="1" customWidth="1"/>
    <col min="4116" max="4352" width="11" style="1"/>
    <col min="4353" max="4353" width="5.59765625" style="1" bestFit="1" customWidth="1"/>
    <col min="4354" max="4354" width="21.3984375" style="1" bestFit="1" customWidth="1"/>
    <col min="4355" max="4355" width="4.09765625" style="1" bestFit="1" customWidth="1"/>
    <col min="4356" max="4356" width="3.3984375" style="1" bestFit="1" customWidth="1"/>
    <col min="4357" max="4357" width="4.09765625" style="1" bestFit="1" customWidth="1"/>
    <col min="4358" max="4358" width="3.8984375" style="1" customWidth="1"/>
    <col min="4359" max="4359" width="3" style="1" customWidth="1"/>
    <col min="4360" max="4360" width="4.19921875" style="1" customWidth="1"/>
    <col min="4361" max="4361" width="3.19921875" style="1" customWidth="1"/>
    <col min="4362" max="4362" width="3.5" style="1" customWidth="1"/>
    <col min="4363" max="4363" width="2.69921875" style="1" customWidth="1"/>
    <col min="4364" max="4364" width="3.3984375" style="1" bestFit="1" customWidth="1"/>
    <col min="4365" max="4365" width="2.59765625" style="1" bestFit="1" customWidth="1"/>
    <col min="4366" max="4366" width="3.3984375" style="1" bestFit="1" customWidth="1"/>
    <col min="4367" max="4367" width="2.59765625" style="1" bestFit="1" customWidth="1"/>
    <col min="4368" max="4368" width="4.09765625" style="1" bestFit="1" customWidth="1"/>
    <col min="4369" max="4369" width="3.3984375" style="1" bestFit="1" customWidth="1"/>
    <col min="4370" max="4370" width="4.09765625" style="1" bestFit="1" customWidth="1"/>
    <col min="4371" max="4371" width="3.3984375" style="1" bestFit="1" customWidth="1"/>
    <col min="4372" max="4608" width="11" style="1"/>
    <col min="4609" max="4609" width="5.59765625" style="1" bestFit="1" customWidth="1"/>
    <col min="4610" max="4610" width="21.3984375" style="1" bestFit="1" customWidth="1"/>
    <col min="4611" max="4611" width="4.09765625" style="1" bestFit="1" customWidth="1"/>
    <col min="4612" max="4612" width="3.3984375" style="1" bestFit="1" customWidth="1"/>
    <col min="4613" max="4613" width="4.09765625" style="1" bestFit="1" customWidth="1"/>
    <col min="4614" max="4614" width="3.8984375" style="1" customWidth="1"/>
    <col min="4615" max="4615" width="3" style="1" customWidth="1"/>
    <col min="4616" max="4616" width="4.19921875" style="1" customWidth="1"/>
    <col min="4617" max="4617" width="3.19921875" style="1" customWidth="1"/>
    <col min="4618" max="4618" width="3.5" style="1" customWidth="1"/>
    <col min="4619" max="4619" width="2.69921875" style="1" customWidth="1"/>
    <col min="4620" max="4620" width="3.3984375" style="1" bestFit="1" customWidth="1"/>
    <col min="4621" max="4621" width="2.59765625" style="1" bestFit="1" customWidth="1"/>
    <col min="4622" max="4622" width="3.3984375" style="1" bestFit="1" customWidth="1"/>
    <col min="4623" max="4623" width="2.59765625" style="1" bestFit="1" customWidth="1"/>
    <col min="4624" max="4624" width="4.09765625" style="1" bestFit="1" customWidth="1"/>
    <col min="4625" max="4625" width="3.3984375" style="1" bestFit="1" customWidth="1"/>
    <col min="4626" max="4626" width="4.09765625" style="1" bestFit="1" customWidth="1"/>
    <col min="4627" max="4627" width="3.3984375" style="1" bestFit="1" customWidth="1"/>
    <col min="4628" max="4864" width="11" style="1"/>
    <col min="4865" max="4865" width="5.59765625" style="1" bestFit="1" customWidth="1"/>
    <col min="4866" max="4866" width="21.3984375" style="1" bestFit="1" customWidth="1"/>
    <col min="4867" max="4867" width="4.09765625" style="1" bestFit="1" customWidth="1"/>
    <col min="4868" max="4868" width="3.3984375" style="1" bestFit="1" customWidth="1"/>
    <col min="4869" max="4869" width="4.09765625" style="1" bestFit="1" customWidth="1"/>
    <col min="4870" max="4870" width="3.8984375" style="1" customWidth="1"/>
    <col min="4871" max="4871" width="3" style="1" customWidth="1"/>
    <col min="4872" max="4872" width="4.19921875" style="1" customWidth="1"/>
    <col min="4873" max="4873" width="3.19921875" style="1" customWidth="1"/>
    <col min="4874" max="4874" width="3.5" style="1" customWidth="1"/>
    <col min="4875" max="4875" width="2.69921875" style="1" customWidth="1"/>
    <col min="4876" max="4876" width="3.3984375" style="1" bestFit="1" customWidth="1"/>
    <col min="4877" max="4877" width="2.59765625" style="1" bestFit="1" customWidth="1"/>
    <col min="4878" max="4878" width="3.3984375" style="1" bestFit="1" customWidth="1"/>
    <col min="4879" max="4879" width="2.59765625" style="1" bestFit="1" customWidth="1"/>
    <col min="4880" max="4880" width="4.09765625" style="1" bestFit="1" customWidth="1"/>
    <col min="4881" max="4881" width="3.3984375" style="1" bestFit="1" customWidth="1"/>
    <col min="4882" max="4882" width="4.09765625" style="1" bestFit="1" customWidth="1"/>
    <col min="4883" max="4883" width="3.3984375" style="1" bestFit="1" customWidth="1"/>
    <col min="4884" max="5120" width="11" style="1"/>
    <col min="5121" max="5121" width="5.59765625" style="1" bestFit="1" customWidth="1"/>
    <col min="5122" max="5122" width="21.3984375" style="1" bestFit="1" customWidth="1"/>
    <col min="5123" max="5123" width="4.09765625" style="1" bestFit="1" customWidth="1"/>
    <col min="5124" max="5124" width="3.3984375" style="1" bestFit="1" customWidth="1"/>
    <col min="5125" max="5125" width="4.09765625" style="1" bestFit="1" customWidth="1"/>
    <col min="5126" max="5126" width="3.8984375" style="1" customWidth="1"/>
    <col min="5127" max="5127" width="3" style="1" customWidth="1"/>
    <col min="5128" max="5128" width="4.19921875" style="1" customWidth="1"/>
    <col min="5129" max="5129" width="3.19921875" style="1" customWidth="1"/>
    <col min="5130" max="5130" width="3.5" style="1" customWidth="1"/>
    <col min="5131" max="5131" width="2.69921875" style="1" customWidth="1"/>
    <col min="5132" max="5132" width="3.3984375" style="1" bestFit="1" customWidth="1"/>
    <col min="5133" max="5133" width="2.59765625" style="1" bestFit="1" customWidth="1"/>
    <col min="5134" max="5134" width="3.3984375" style="1" bestFit="1" customWidth="1"/>
    <col min="5135" max="5135" width="2.59765625" style="1" bestFit="1" customWidth="1"/>
    <col min="5136" max="5136" width="4.09765625" style="1" bestFit="1" customWidth="1"/>
    <col min="5137" max="5137" width="3.3984375" style="1" bestFit="1" customWidth="1"/>
    <col min="5138" max="5138" width="4.09765625" style="1" bestFit="1" customWidth="1"/>
    <col min="5139" max="5139" width="3.3984375" style="1" bestFit="1" customWidth="1"/>
    <col min="5140" max="5376" width="11" style="1"/>
    <col min="5377" max="5377" width="5.59765625" style="1" bestFit="1" customWidth="1"/>
    <col min="5378" max="5378" width="21.3984375" style="1" bestFit="1" customWidth="1"/>
    <col min="5379" max="5379" width="4.09765625" style="1" bestFit="1" customWidth="1"/>
    <col min="5380" max="5380" width="3.3984375" style="1" bestFit="1" customWidth="1"/>
    <col min="5381" max="5381" width="4.09765625" style="1" bestFit="1" customWidth="1"/>
    <col min="5382" max="5382" width="3.8984375" style="1" customWidth="1"/>
    <col min="5383" max="5383" width="3" style="1" customWidth="1"/>
    <col min="5384" max="5384" width="4.19921875" style="1" customWidth="1"/>
    <col min="5385" max="5385" width="3.19921875" style="1" customWidth="1"/>
    <col min="5386" max="5386" width="3.5" style="1" customWidth="1"/>
    <col min="5387" max="5387" width="2.69921875" style="1" customWidth="1"/>
    <col min="5388" max="5388" width="3.3984375" style="1" bestFit="1" customWidth="1"/>
    <col min="5389" max="5389" width="2.59765625" style="1" bestFit="1" customWidth="1"/>
    <col min="5390" max="5390" width="3.3984375" style="1" bestFit="1" customWidth="1"/>
    <col min="5391" max="5391" width="2.59765625" style="1" bestFit="1" customWidth="1"/>
    <col min="5392" max="5392" width="4.09765625" style="1" bestFit="1" customWidth="1"/>
    <col min="5393" max="5393" width="3.3984375" style="1" bestFit="1" customWidth="1"/>
    <col min="5394" max="5394" width="4.09765625" style="1" bestFit="1" customWidth="1"/>
    <col min="5395" max="5395" width="3.3984375" style="1" bestFit="1" customWidth="1"/>
    <col min="5396" max="5632" width="11" style="1"/>
    <col min="5633" max="5633" width="5.59765625" style="1" bestFit="1" customWidth="1"/>
    <col min="5634" max="5634" width="21.3984375" style="1" bestFit="1" customWidth="1"/>
    <col min="5635" max="5635" width="4.09765625" style="1" bestFit="1" customWidth="1"/>
    <col min="5636" max="5636" width="3.3984375" style="1" bestFit="1" customWidth="1"/>
    <col min="5637" max="5637" width="4.09765625" style="1" bestFit="1" customWidth="1"/>
    <col min="5638" max="5638" width="3.8984375" style="1" customWidth="1"/>
    <col min="5639" max="5639" width="3" style="1" customWidth="1"/>
    <col min="5640" max="5640" width="4.19921875" style="1" customWidth="1"/>
    <col min="5641" max="5641" width="3.19921875" style="1" customWidth="1"/>
    <col min="5642" max="5642" width="3.5" style="1" customWidth="1"/>
    <col min="5643" max="5643" width="2.69921875" style="1" customWidth="1"/>
    <col min="5644" max="5644" width="3.3984375" style="1" bestFit="1" customWidth="1"/>
    <col min="5645" max="5645" width="2.59765625" style="1" bestFit="1" customWidth="1"/>
    <col min="5646" max="5646" width="3.3984375" style="1" bestFit="1" customWidth="1"/>
    <col min="5647" max="5647" width="2.59765625" style="1" bestFit="1" customWidth="1"/>
    <col min="5648" max="5648" width="4.09765625" style="1" bestFit="1" customWidth="1"/>
    <col min="5649" max="5649" width="3.3984375" style="1" bestFit="1" customWidth="1"/>
    <col min="5650" max="5650" width="4.09765625" style="1" bestFit="1" customWidth="1"/>
    <col min="5651" max="5651" width="3.3984375" style="1" bestFit="1" customWidth="1"/>
    <col min="5652" max="5888" width="11" style="1"/>
    <col min="5889" max="5889" width="5.59765625" style="1" bestFit="1" customWidth="1"/>
    <col min="5890" max="5890" width="21.3984375" style="1" bestFit="1" customWidth="1"/>
    <col min="5891" max="5891" width="4.09765625" style="1" bestFit="1" customWidth="1"/>
    <col min="5892" max="5892" width="3.3984375" style="1" bestFit="1" customWidth="1"/>
    <col min="5893" max="5893" width="4.09765625" style="1" bestFit="1" customWidth="1"/>
    <col min="5894" max="5894" width="3.8984375" style="1" customWidth="1"/>
    <col min="5895" max="5895" width="3" style="1" customWidth="1"/>
    <col min="5896" max="5896" width="4.19921875" style="1" customWidth="1"/>
    <col min="5897" max="5897" width="3.19921875" style="1" customWidth="1"/>
    <col min="5898" max="5898" width="3.5" style="1" customWidth="1"/>
    <col min="5899" max="5899" width="2.69921875" style="1" customWidth="1"/>
    <col min="5900" max="5900" width="3.3984375" style="1" bestFit="1" customWidth="1"/>
    <col min="5901" max="5901" width="2.59765625" style="1" bestFit="1" customWidth="1"/>
    <col min="5902" max="5902" width="3.3984375" style="1" bestFit="1" customWidth="1"/>
    <col min="5903" max="5903" width="2.59765625" style="1" bestFit="1" customWidth="1"/>
    <col min="5904" max="5904" width="4.09765625" style="1" bestFit="1" customWidth="1"/>
    <col min="5905" max="5905" width="3.3984375" style="1" bestFit="1" customWidth="1"/>
    <col min="5906" max="5906" width="4.09765625" style="1" bestFit="1" customWidth="1"/>
    <col min="5907" max="5907" width="3.3984375" style="1" bestFit="1" customWidth="1"/>
    <col min="5908" max="6144" width="11" style="1"/>
    <col min="6145" max="6145" width="5.59765625" style="1" bestFit="1" customWidth="1"/>
    <col min="6146" max="6146" width="21.3984375" style="1" bestFit="1" customWidth="1"/>
    <col min="6147" max="6147" width="4.09765625" style="1" bestFit="1" customWidth="1"/>
    <col min="6148" max="6148" width="3.3984375" style="1" bestFit="1" customWidth="1"/>
    <col min="6149" max="6149" width="4.09765625" style="1" bestFit="1" customWidth="1"/>
    <col min="6150" max="6150" width="3.8984375" style="1" customWidth="1"/>
    <col min="6151" max="6151" width="3" style="1" customWidth="1"/>
    <col min="6152" max="6152" width="4.19921875" style="1" customWidth="1"/>
    <col min="6153" max="6153" width="3.19921875" style="1" customWidth="1"/>
    <col min="6154" max="6154" width="3.5" style="1" customWidth="1"/>
    <col min="6155" max="6155" width="2.69921875" style="1" customWidth="1"/>
    <col min="6156" max="6156" width="3.3984375" style="1" bestFit="1" customWidth="1"/>
    <col min="6157" max="6157" width="2.59765625" style="1" bestFit="1" customWidth="1"/>
    <col min="6158" max="6158" width="3.3984375" style="1" bestFit="1" customWidth="1"/>
    <col min="6159" max="6159" width="2.59765625" style="1" bestFit="1" customWidth="1"/>
    <col min="6160" max="6160" width="4.09765625" style="1" bestFit="1" customWidth="1"/>
    <col min="6161" max="6161" width="3.3984375" style="1" bestFit="1" customWidth="1"/>
    <col min="6162" max="6162" width="4.09765625" style="1" bestFit="1" customWidth="1"/>
    <col min="6163" max="6163" width="3.3984375" style="1" bestFit="1" customWidth="1"/>
    <col min="6164" max="6400" width="11" style="1"/>
    <col min="6401" max="6401" width="5.59765625" style="1" bestFit="1" customWidth="1"/>
    <col min="6402" max="6402" width="21.3984375" style="1" bestFit="1" customWidth="1"/>
    <col min="6403" max="6403" width="4.09765625" style="1" bestFit="1" customWidth="1"/>
    <col min="6404" max="6404" width="3.3984375" style="1" bestFit="1" customWidth="1"/>
    <col min="6405" max="6405" width="4.09765625" style="1" bestFit="1" customWidth="1"/>
    <col min="6406" max="6406" width="3.8984375" style="1" customWidth="1"/>
    <col min="6407" max="6407" width="3" style="1" customWidth="1"/>
    <col min="6408" max="6408" width="4.19921875" style="1" customWidth="1"/>
    <col min="6409" max="6409" width="3.19921875" style="1" customWidth="1"/>
    <col min="6410" max="6410" width="3.5" style="1" customWidth="1"/>
    <col min="6411" max="6411" width="2.69921875" style="1" customWidth="1"/>
    <col min="6412" max="6412" width="3.3984375" style="1" bestFit="1" customWidth="1"/>
    <col min="6413" max="6413" width="2.59765625" style="1" bestFit="1" customWidth="1"/>
    <col min="6414" max="6414" width="3.3984375" style="1" bestFit="1" customWidth="1"/>
    <col min="6415" max="6415" width="2.59765625" style="1" bestFit="1" customWidth="1"/>
    <col min="6416" max="6416" width="4.09765625" style="1" bestFit="1" customWidth="1"/>
    <col min="6417" max="6417" width="3.3984375" style="1" bestFit="1" customWidth="1"/>
    <col min="6418" max="6418" width="4.09765625" style="1" bestFit="1" customWidth="1"/>
    <col min="6419" max="6419" width="3.3984375" style="1" bestFit="1" customWidth="1"/>
    <col min="6420" max="6656" width="11" style="1"/>
    <col min="6657" max="6657" width="5.59765625" style="1" bestFit="1" customWidth="1"/>
    <col min="6658" max="6658" width="21.3984375" style="1" bestFit="1" customWidth="1"/>
    <col min="6659" max="6659" width="4.09765625" style="1" bestFit="1" customWidth="1"/>
    <col min="6660" max="6660" width="3.3984375" style="1" bestFit="1" customWidth="1"/>
    <col min="6661" max="6661" width="4.09765625" style="1" bestFit="1" customWidth="1"/>
    <col min="6662" max="6662" width="3.8984375" style="1" customWidth="1"/>
    <col min="6663" max="6663" width="3" style="1" customWidth="1"/>
    <col min="6664" max="6664" width="4.19921875" style="1" customWidth="1"/>
    <col min="6665" max="6665" width="3.19921875" style="1" customWidth="1"/>
    <col min="6666" max="6666" width="3.5" style="1" customWidth="1"/>
    <col min="6667" max="6667" width="2.69921875" style="1" customWidth="1"/>
    <col min="6668" max="6668" width="3.3984375" style="1" bestFit="1" customWidth="1"/>
    <col min="6669" max="6669" width="2.59765625" style="1" bestFit="1" customWidth="1"/>
    <col min="6670" max="6670" width="3.3984375" style="1" bestFit="1" customWidth="1"/>
    <col min="6671" max="6671" width="2.59765625" style="1" bestFit="1" customWidth="1"/>
    <col min="6672" max="6672" width="4.09765625" style="1" bestFit="1" customWidth="1"/>
    <col min="6673" max="6673" width="3.3984375" style="1" bestFit="1" customWidth="1"/>
    <col min="6674" max="6674" width="4.09765625" style="1" bestFit="1" customWidth="1"/>
    <col min="6675" max="6675" width="3.3984375" style="1" bestFit="1" customWidth="1"/>
    <col min="6676" max="6912" width="11" style="1"/>
    <col min="6913" max="6913" width="5.59765625" style="1" bestFit="1" customWidth="1"/>
    <col min="6914" max="6914" width="21.3984375" style="1" bestFit="1" customWidth="1"/>
    <col min="6915" max="6915" width="4.09765625" style="1" bestFit="1" customWidth="1"/>
    <col min="6916" max="6916" width="3.3984375" style="1" bestFit="1" customWidth="1"/>
    <col min="6917" max="6917" width="4.09765625" style="1" bestFit="1" customWidth="1"/>
    <col min="6918" max="6918" width="3.8984375" style="1" customWidth="1"/>
    <col min="6919" max="6919" width="3" style="1" customWidth="1"/>
    <col min="6920" max="6920" width="4.19921875" style="1" customWidth="1"/>
    <col min="6921" max="6921" width="3.19921875" style="1" customWidth="1"/>
    <col min="6922" max="6922" width="3.5" style="1" customWidth="1"/>
    <col min="6923" max="6923" width="2.69921875" style="1" customWidth="1"/>
    <col min="6924" max="6924" width="3.3984375" style="1" bestFit="1" customWidth="1"/>
    <col min="6925" max="6925" width="2.59765625" style="1" bestFit="1" customWidth="1"/>
    <col min="6926" max="6926" width="3.3984375" style="1" bestFit="1" customWidth="1"/>
    <col min="6927" max="6927" width="2.59765625" style="1" bestFit="1" customWidth="1"/>
    <col min="6928" max="6928" width="4.09765625" style="1" bestFit="1" customWidth="1"/>
    <col min="6929" max="6929" width="3.3984375" style="1" bestFit="1" customWidth="1"/>
    <col min="6930" max="6930" width="4.09765625" style="1" bestFit="1" customWidth="1"/>
    <col min="6931" max="6931" width="3.3984375" style="1" bestFit="1" customWidth="1"/>
    <col min="6932" max="7168" width="11" style="1"/>
    <col min="7169" max="7169" width="5.59765625" style="1" bestFit="1" customWidth="1"/>
    <col min="7170" max="7170" width="21.3984375" style="1" bestFit="1" customWidth="1"/>
    <col min="7171" max="7171" width="4.09765625" style="1" bestFit="1" customWidth="1"/>
    <col min="7172" max="7172" width="3.3984375" style="1" bestFit="1" customWidth="1"/>
    <col min="7173" max="7173" width="4.09765625" style="1" bestFit="1" customWidth="1"/>
    <col min="7174" max="7174" width="3.8984375" style="1" customWidth="1"/>
    <col min="7175" max="7175" width="3" style="1" customWidth="1"/>
    <col min="7176" max="7176" width="4.19921875" style="1" customWidth="1"/>
    <col min="7177" max="7177" width="3.19921875" style="1" customWidth="1"/>
    <col min="7178" max="7178" width="3.5" style="1" customWidth="1"/>
    <col min="7179" max="7179" width="2.69921875" style="1" customWidth="1"/>
    <col min="7180" max="7180" width="3.3984375" style="1" bestFit="1" customWidth="1"/>
    <col min="7181" max="7181" width="2.59765625" style="1" bestFit="1" customWidth="1"/>
    <col min="7182" max="7182" width="3.3984375" style="1" bestFit="1" customWidth="1"/>
    <col min="7183" max="7183" width="2.59765625" style="1" bestFit="1" customWidth="1"/>
    <col min="7184" max="7184" width="4.09765625" style="1" bestFit="1" customWidth="1"/>
    <col min="7185" max="7185" width="3.3984375" style="1" bestFit="1" customWidth="1"/>
    <col min="7186" max="7186" width="4.09765625" style="1" bestFit="1" customWidth="1"/>
    <col min="7187" max="7187" width="3.3984375" style="1" bestFit="1" customWidth="1"/>
    <col min="7188" max="7424" width="11" style="1"/>
    <col min="7425" max="7425" width="5.59765625" style="1" bestFit="1" customWidth="1"/>
    <col min="7426" max="7426" width="21.3984375" style="1" bestFit="1" customWidth="1"/>
    <col min="7427" max="7427" width="4.09765625" style="1" bestFit="1" customWidth="1"/>
    <col min="7428" max="7428" width="3.3984375" style="1" bestFit="1" customWidth="1"/>
    <col min="7429" max="7429" width="4.09765625" style="1" bestFit="1" customWidth="1"/>
    <col min="7430" max="7430" width="3.8984375" style="1" customWidth="1"/>
    <col min="7431" max="7431" width="3" style="1" customWidth="1"/>
    <col min="7432" max="7432" width="4.19921875" style="1" customWidth="1"/>
    <col min="7433" max="7433" width="3.19921875" style="1" customWidth="1"/>
    <col min="7434" max="7434" width="3.5" style="1" customWidth="1"/>
    <col min="7435" max="7435" width="2.69921875" style="1" customWidth="1"/>
    <col min="7436" max="7436" width="3.3984375" style="1" bestFit="1" customWidth="1"/>
    <col min="7437" max="7437" width="2.59765625" style="1" bestFit="1" customWidth="1"/>
    <col min="7438" max="7438" width="3.3984375" style="1" bestFit="1" customWidth="1"/>
    <col min="7439" max="7439" width="2.59765625" style="1" bestFit="1" customWidth="1"/>
    <col min="7440" max="7440" width="4.09765625" style="1" bestFit="1" customWidth="1"/>
    <col min="7441" max="7441" width="3.3984375" style="1" bestFit="1" customWidth="1"/>
    <col min="7442" max="7442" width="4.09765625" style="1" bestFit="1" customWidth="1"/>
    <col min="7443" max="7443" width="3.3984375" style="1" bestFit="1" customWidth="1"/>
    <col min="7444" max="7680" width="11" style="1"/>
    <col min="7681" max="7681" width="5.59765625" style="1" bestFit="1" customWidth="1"/>
    <col min="7682" max="7682" width="21.3984375" style="1" bestFit="1" customWidth="1"/>
    <col min="7683" max="7683" width="4.09765625" style="1" bestFit="1" customWidth="1"/>
    <col min="7684" max="7684" width="3.3984375" style="1" bestFit="1" customWidth="1"/>
    <col min="7685" max="7685" width="4.09765625" style="1" bestFit="1" customWidth="1"/>
    <col min="7686" max="7686" width="3.8984375" style="1" customWidth="1"/>
    <col min="7687" max="7687" width="3" style="1" customWidth="1"/>
    <col min="7688" max="7688" width="4.19921875" style="1" customWidth="1"/>
    <col min="7689" max="7689" width="3.19921875" style="1" customWidth="1"/>
    <col min="7690" max="7690" width="3.5" style="1" customWidth="1"/>
    <col min="7691" max="7691" width="2.69921875" style="1" customWidth="1"/>
    <col min="7692" max="7692" width="3.3984375" style="1" bestFit="1" customWidth="1"/>
    <col min="7693" max="7693" width="2.59765625" style="1" bestFit="1" customWidth="1"/>
    <col min="7694" max="7694" width="3.3984375" style="1" bestFit="1" customWidth="1"/>
    <col min="7695" max="7695" width="2.59765625" style="1" bestFit="1" customWidth="1"/>
    <col min="7696" max="7696" width="4.09765625" style="1" bestFit="1" customWidth="1"/>
    <col min="7697" max="7697" width="3.3984375" style="1" bestFit="1" customWidth="1"/>
    <col min="7698" max="7698" width="4.09765625" style="1" bestFit="1" customWidth="1"/>
    <col min="7699" max="7699" width="3.3984375" style="1" bestFit="1" customWidth="1"/>
    <col min="7700" max="7936" width="11" style="1"/>
    <col min="7937" max="7937" width="5.59765625" style="1" bestFit="1" customWidth="1"/>
    <col min="7938" max="7938" width="21.3984375" style="1" bestFit="1" customWidth="1"/>
    <col min="7939" max="7939" width="4.09765625" style="1" bestFit="1" customWidth="1"/>
    <col min="7940" max="7940" width="3.3984375" style="1" bestFit="1" customWidth="1"/>
    <col min="7941" max="7941" width="4.09765625" style="1" bestFit="1" customWidth="1"/>
    <col min="7942" max="7942" width="3.8984375" style="1" customWidth="1"/>
    <col min="7943" max="7943" width="3" style="1" customWidth="1"/>
    <col min="7944" max="7944" width="4.19921875" style="1" customWidth="1"/>
    <col min="7945" max="7945" width="3.19921875" style="1" customWidth="1"/>
    <col min="7946" max="7946" width="3.5" style="1" customWidth="1"/>
    <col min="7947" max="7947" width="2.69921875" style="1" customWidth="1"/>
    <col min="7948" max="7948" width="3.3984375" style="1" bestFit="1" customWidth="1"/>
    <col min="7949" max="7949" width="2.59765625" style="1" bestFit="1" customWidth="1"/>
    <col min="7950" max="7950" width="3.3984375" style="1" bestFit="1" customWidth="1"/>
    <col min="7951" max="7951" width="2.59765625" style="1" bestFit="1" customWidth="1"/>
    <col min="7952" max="7952" width="4.09765625" style="1" bestFit="1" customWidth="1"/>
    <col min="7953" max="7953" width="3.3984375" style="1" bestFit="1" customWidth="1"/>
    <col min="7954" max="7954" width="4.09765625" style="1" bestFit="1" customWidth="1"/>
    <col min="7955" max="7955" width="3.3984375" style="1" bestFit="1" customWidth="1"/>
    <col min="7956" max="8192" width="11" style="1"/>
    <col min="8193" max="8193" width="5.59765625" style="1" bestFit="1" customWidth="1"/>
    <col min="8194" max="8194" width="21.3984375" style="1" bestFit="1" customWidth="1"/>
    <col min="8195" max="8195" width="4.09765625" style="1" bestFit="1" customWidth="1"/>
    <col min="8196" max="8196" width="3.3984375" style="1" bestFit="1" customWidth="1"/>
    <col min="8197" max="8197" width="4.09765625" style="1" bestFit="1" customWidth="1"/>
    <col min="8198" max="8198" width="3.8984375" style="1" customWidth="1"/>
    <col min="8199" max="8199" width="3" style="1" customWidth="1"/>
    <col min="8200" max="8200" width="4.19921875" style="1" customWidth="1"/>
    <col min="8201" max="8201" width="3.19921875" style="1" customWidth="1"/>
    <col min="8202" max="8202" width="3.5" style="1" customWidth="1"/>
    <col min="8203" max="8203" width="2.69921875" style="1" customWidth="1"/>
    <col min="8204" max="8204" width="3.3984375" style="1" bestFit="1" customWidth="1"/>
    <col min="8205" max="8205" width="2.59765625" style="1" bestFit="1" customWidth="1"/>
    <col min="8206" max="8206" width="3.3984375" style="1" bestFit="1" customWidth="1"/>
    <col min="8207" max="8207" width="2.59765625" style="1" bestFit="1" customWidth="1"/>
    <col min="8208" max="8208" width="4.09765625" style="1" bestFit="1" customWidth="1"/>
    <col min="8209" max="8209" width="3.3984375" style="1" bestFit="1" customWidth="1"/>
    <col min="8210" max="8210" width="4.09765625" style="1" bestFit="1" customWidth="1"/>
    <col min="8211" max="8211" width="3.3984375" style="1" bestFit="1" customWidth="1"/>
    <col min="8212" max="8448" width="11" style="1"/>
    <col min="8449" max="8449" width="5.59765625" style="1" bestFit="1" customWidth="1"/>
    <col min="8450" max="8450" width="21.3984375" style="1" bestFit="1" customWidth="1"/>
    <col min="8451" max="8451" width="4.09765625" style="1" bestFit="1" customWidth="1"/>
    <col min="8452" max="8452" width="3.3984375" style="1" bestFit="1" customWidth="1"/>
    <col min="8453" max="8453" width="4.09765625" style="1" bestFit="1" customWidth="1"/>
    <col min="8454" max="8454" width="3.8984375" style="1" customWidth="1"/>
    <col min="8455" max="8455" width="3" style="1" customWidth="1"/>
    <col min="8456" max="8456" width="4.19921875" style="1" customWidth="1"/>
    <col min="8457" max="8457" width="3.19921875" style="1" customWidth="1"/>
    <col min="8458" max="8458" width="3.5" style="1" customWidth="1"/>
    <col min="8459" max="8459" width="2.69921875" style="1" customWidth="1"/>
    <col min="8460" max="8460" width="3.3984375" style="1" bestFit="1" customWidth="1"/>
    <col min="8461" max="8461" width="2.59765625" style="1" bestFit="1" customWidth="1"/>
    <col min="8462" max="8462" width="3.3984375" style="1" bestFit="1" customWidth="1"/>
    <col min="8463" max="8463" width="2.59765625" style="1" bestFit="1" customWidth="1"/>
    <col min="8464" max="8464" width="4.09765625" style="1" bestFit="1" customWidth="1"/>
    <col min="8465" max="8465" width="3.3984375" style="1" bestFit="1" customWidth="1"/>
    <col min="8466" max="8466" width="4.09765625" style="1" bestFit="1" customWidth="1"/>
    <col min="8467" max="8467" width="3.3984375" style="1" bestFit="1" customWidth="1"/>
    <col min="8468" max="8704" width="11" style="1"/>
    <col min="8705" max="8705" width="5.59765625" style="1" bestFit="1" customWidth="1"/>
    <col min="8706" max="8706" width="21.3984375" style="1" bestFit="1" customWidth="1"/>
    <col min="8707" max="8707" width="4.09765625" style="1" bestFit="1" customWidth="1"/>
    <col min="8708" max="8708" width="3.3984375" style="1" bestFit="1" customWidth="1"/>
    <col min="8709" max="8709" width="4.09765625" style="1" bestFit="1" customWidth="1"/>
    <col min="8710" max="8710" width="3.8984375" style="1" customWidth="1"/>
    <col min="8711" max="8711" width="3" style="1" customWidth="1"/>
    <col min="8712" max="8712" width="4.19921875" style="1" customWidth="1"/>
    <col min="8713" max="8713" width="3.19921875" style="1" customWidth="1"/>
    <col min="8714" max="8714" width="3.5" style="1" customWidth="1"/>
    <col min="8715" max="8715" width="2.69921875" style="1" customWidth="1"/>
    <col min="8716" max="8716" width="3.3984375" style="1" bestFit="1" customWidth="1"/>
    <col min="8717" max="8717" width="2.59765625" style="1" bestFit="1" customWidth="1"/>
    <col min="8718" max="8718" width="3.3984375" style="1" bestFit="1" customWidth="1"/>
    <col min="8719" max="8719" width="2.59765625" style="1" bestFit="1" customWidth="1"/>
    <col min="8720" max="8720" width="4.09765625" style="1" bestFit="1" customWidth="1"/>
    <col min="8721" max="8721" width="3.3984375" style="1" bestFit="1" customWidth="1"/>
    <col min="8722" max="8722" width="4.09765625" style="1" bestFit="1" customWidth="1"/>
    <col min="8723" max="8723" width="3.3984375" style="1" bestFit="1" customWidth="1"/>
    <col min="8724" max="8960" width="11" style="1"/>
    <col min="8961" max="8961" width="5.59765625" style="1" bestFit="1" customWidth="1"/>
    <col min="8962" max="8962" width="21.3984375" style="1" bestFit="1" customWidth="1"/>
    <col min="8963" max="8963" width="4.09765625" style="1" bestFit="1" customWidth="1"/>
    <col min="8964" max="8964" width="3.3984375" style="1" bestFit="1" customWidth="1"/>
    <col min="8965" max="8965" width="4.09765625" style="1" bestFit="1" customWidth="1"/>
    <col min="8966" max="8966" width="3.8984375" style="1" customWidth="1"/>
    <col min="8967" max="8967" width="3" style="1" customWidth="1"/>
    <col min="8968" max="8968" width="4.19921875" style="1" customWidth="1"/>
    <col min="8969" max="8969" width="3.19921875" style="1" customWidth="1"/>
    <col min="8970" max="8970" width="3.5" style="1" customWidth="1"/>
    <col min="8971" max="8971" width="2.69921875" style="1" customWidth="1"/>
    <col min="8972" max="8972" width="3.3984375" style="1" bestFit="1" customWidth="1"/>
    <col min="8973" max="8973" width="2.59765625" style="1" bestFit="1" customWidth="1"/>
    <col min="8974" max="8974" width="3.3984375" style="1" bestFit="1" customWidth="1"/>
    <col min="8975" max="8975" width="2.59765625" style="1" bestFit="1" customWidth="1"/>
    <col min="8976" max="8976" width="4.09765625" style="1" bestFit="1" customWidth="1"/>
    <col min="8977" max="8977" width="3.3984375" style="1" bestFit="1" customWidth="1"/>
    <col min="8978" max="8978" width="4.09765625" style="1" bestFit="1" customWidth="1"/>
    <col min="8979" max="8979" width="3.3984375" style="1" bestFit="1" customWidth="1"/>
    <col min="8980" max="9216" width="11" style="1"/>
    <col min="9217" max="9217" width="5.59765625" style="1" bestFit="1" customWidth="1"/>
    <col min="9218" max="9218" width="21.3984375" style="1" bestFit="1" customWidth="1"/>
    <col min="9219" max="9219" width="4.09765625" style="1" bestFit="1" customWidth="1"/>
    <col min="9220" max="9220" width="3.3984375" style="1" bestFit="1" customWidth="1"/>
    <col min="9221" max="9221" width="4.09765625" style="1" bestFit="1" customWidth="1"/>
    <col min="9222" max="9222" width="3.8984375" style="1" customWidth="1"/>
    <col min="9223" max="9223" width="3" style="1" customWidth="1"/>
    <col min="9224" max="9224" width="4.19921875" style="1" customWidth="1"/>
    <col min="9225" max="9225" width="3.19921875" style="1" customWidth="1"/>
    <col min="9226" max="9226" width="3.5" style="1" customWidth="1"/>
    <col min="9227" max="9227" width="2.69921875" style="1" customWidth="1"/>
    <col min="9228" max="9228" width="3.3984375" style="1" bestFit="1" customWidth="1"/>
    <col min="9229" max="9229" width="2.59765625" style="1" bestFit="1" customWidth="1"/>
    <col min="9230" max="9230" width="3.3984375" style="1" bestFit="1" customWidth="1"/>
    <col min="9231" max="9231" width="2.59765625" style="1" bestFit="1" customWidth="1"/>
    <col min="9232" max="9232" width="4.09765625" style="1" bestFit="1" customWidth="1"/>
    <col min="9233" max="9233" width="3.3984375" style="1" bestFit="1" customWidth="1"/>
    <col min="9234" max="9234" width="4.09765625" style="1" bestFit="1" customWidth="1"/>
    <col min="9235" max="9235" width="3.3984375" style="1" bestFit="1" customWidth="1"/>
    <col min="9236" max="9472" width="11" style="1"/>
    <col min="9473" max="9473" width="5.59765625" style="1" bestFit="1" customWidth="1"/>
    <col min="9474" max="9474" width="21.3984375" style="1" bestFit="1" customWidth="1"/>
    <col min="9475" max="9475" width="4.09765625" style="1" bestFit="1" customWidth="1"/>
    <col min="9476" max="9476" width="3.3984375" style="1" bestFit="1" customWidth="1"/>
    <col min="9477" max="9477" width="4.09765625" style="1" bestFit="1" customWidth="1"/>
    <col min="9478" max="9478" width="3.8984375" style="1" customWidth="1"/>
    <col min="9479" max="9479" width="3" style="1" customWidth="1"/>
    <col min="9480" max="9480" width="4.19921875" style="1" customWidth="1"/>
    <col min="9481" max="9481" width="3.19921875" style="1" customWidth="1"/>
    <col min="9482" max="9482" width="3.5" style="1" customWidth="1"/>
    <col min="9483" max="9483" width="2.69921875" style="1" customWidth="1"/>
    <col min="9484" max="9484" width="3.3984375" style="1" bestFit="1" customWidth="1"/>
    <col min="9485" max="9485" width="2.59765625" style="1" bestFit="1" customWidth="1"/>
    <col min="9486" max="9486" width="3.3984375" style="1" bestFit="1" customWidth="1"/>
    <col min="9487" max="9487" width="2.59765625" style="1" bestFit="1" customWidth="1"/>
    <col min="9488" max="9488" width="4.09765625" style="1" bestFit="1" customWidth="1"/>
    <col min="9489" max="9489" width="3.3984375" style="1" bestFit="1" customWidth="1"/>
    <col min="9490" max="9490" width="4.09765625" style="1" bestFit="1" customWidth="1"/>
    <col min="9491" max="9491" width="3.3984375" style="1" bestFit="1" customWidth="1"/>
    <col min="9492" max="9728" width="11" style="1"/>
    <col min="9729" max="9729" width="5.59765625" style="1" bestFit="1" customWidth="1"/>
    <col min="9730" max="9730" width="21.3984375" style="1" bestFit="1" customWidth="1"/>
    <col min="9731" max="9731" width="4.09765625" style="1" bestFit="1" customWidth="1"/>
    <col min="9732" max="9732" width="3.3984375" style="1" bestFit="1" customWidth="1"/>
    <col min="9733" max="9733" width="4.09765625" style="1" bestFit="1" customWidth="1"/>
    <col min="9734" max="9734" width="3.8984375" style="1" customWidth="1"/>
    <col min="9735" max="9735" width="3" style="1" customWidth="1"/>
    <col min="9736" max="9736" width="4.19921875" style="1" customWidth="1"/>
    <col min="9737" max="9737" width="3.19921875" style="1" customWidth="1"/>
    <col min="9738" max="9738" width="3.5" style="1" customWidth="1"/>
    <col min="9739" max="9739" width="2.69921875" style="1" customWidth="1"/>
    <col min="9740" max="9740" width="3.3984375" style="1" bestFit="1" customWidth="1"/>
    <col min="9741" max="9741" width="2.59765625" style="1" bestFit="1" customWidth="1"/>
    <col min="9742" max="9742" width="3.3984375" style="1" bestFit="1" customWidth="1"/>
    <col min="9743" max="9743" width="2.59765625" style="1" bestFit="1" customWidth="1"/>
    <col min="9744" max="9744" width="4.09765625" style="1" bestFit="1" customWidth="1"/>
    <col min="9745" max="9745" width="3.3984375" style="1" bestFit="1" customWidth="1"/>
    <col min="9746" max="9746" width="4.09765625" style="1" bestFit="1" customWidth="1"/>
    <col min="9747" max="9747" width="3.3984375" style="1" bestFit="1" customWidth="1"/>
    <col min="9748" max="9984" width="11" style="1"/>
    <col min="9985" max="9985" width="5.59765625" style="1" bestFit="1" customWidth="1"/>
    <col min="9986" max="9986" width="21.3984375" style="1" bestFit="1" customWidth="1"/>
    <col min="9987" max="9987" width="4.09765625" style="1" bestFit="1" customWidth="1"/>
    <col min="9988" max="9988" width="3.3984375" style="1" bestFit="1" customWidth="1"/>
    <col min="9989" max="9989" width="4.09765625" style="1" bestFit="1" customWidth="1"/>
    <col min="9990" max="9990" width="3.8984375" style="1" customWidth="1"/>
    <col min="9991" max="9991" width="3" style="1" customWidth="1"/>
    <col min="9992" max="9992" width="4.19921875" style="1" customWidth="1"/>
    <col min="9993" max="9993" width="3.19921875" style="1" customWidth="1"/>
    <col min="9994" max="9994" width="3.5" style="1" customWidth="1"/>
    <col min="9995" max="9995" width="2.69921875" style="1" customWidth="1"/>
    <col min="9996" max="9996" width="3.3984375" style="1" bestFit="1" customWidth="1"/>
    <col min="9997" max="9997" width="2.59765625" style="1" bestFit="1" customWidth="1"/>
    <col min="9998" max="9998" width="3.3984375" style="1" bestFit="1" customWidth="1"/>
    <col min="9999" max="9999" width="2.59765625" style="1" bestFit="1" customWidth="1"/>
    <col min="10000" max="10000" width="4.09765625" style="1" bestFit="1" customWidth="1"/>
    <col min="10001" max="10001" width="3.3984375" style="1" bestFit="1" customWidth="1"/>
    <col min="10002" max="10002" width="4.09765625" style="1" bestFit="1" customWidth="1"/>
    <col min="10003" max="10003" width="3.3984375" style="1" bestFit="1" customWidth="1"/>
    <col min="10004" max="10240" width="11" style="1"/>
    <col min="10241" max="10241" width="5.59765625" style="1" bestFit="1" customWidth="1"/>
    <col min="10242" max="10242" width="21.3984375" style="1" bestFit="1" customWidth="1"/>
    <col min="10243" max="10243" width="4.09765625" style="1" bestFit="1" customWidth="1"/>
    <col min="10244" max="10244" width="3.3984375" style="1" bestFit="1" customWidth="1"/>
    <col min="10245" max="10245" width="4.09765625" style="1" bestFit="1" customWidth="1"/>
    <col min="10246" max="10246" width="3.8984375" style="1" customWidth="1"/>
    <col min="10247" max="10247" width="3" style="1" customWidth="1"/>
    <col min="10248" max="10248" width="4.19921875" style="1" customWidth="1"/>
    <col min="10249" max="10249" width="3.19921875" style="1" customWidth="1"/>
    <col min="10250" max="10250" width="3.5" style="1" customWidth="1"/>
    <col min="10251" max="10251" width="2.69921875" style="1" customWidth="1"/>
    <col min="10252" max="10252" width="3.3984375" style="1" bestFit="1" customWidth="1"/>
    <col min="10253" max="10253" width="2.59765625" style="1" bestFit="1" customWidth="1"/>
    <col min="10254" max="10254" width="3.3984375" style="1" bestFit="1" customWidth="1"/>
    <col min="10255" max="10255" width="2.59765625" style="1" bestFit="1" customWidth="1"/>
    <col min="10256" max="10256" width="4.09765625" style="1" bestFit="1" customWidth="1"/>
    <col min="10257" max="10257" width="3.3984375" style="1" bestFit="1" customWidth="1"/>
    <col min="10258" max="10258" width="4.09765625" style="1" bestFit="1" customWidth="1"/>
    <col min="10259" max="10259" width="3.3984375" style="1" bestFit="1" customWidth="1"/>
    <col min="10260" max="10496" width="11" style="1"/>
    <col min="10497" max="10497" width="5.59765625" style="1" bestFit="1" customWidth="1"/>
    <col min="10498" max="10498" width="21.3984375" style="1" bestFit="1" customWidth="1"/>
    <col min="10499" max="10499" width="4.09765625" style="1" bestFit="1" customWidth="1"/>
    <col min="10500" max="10500" width="3.3984375" style="1" bestFit="1" customWidth="1"/>
    <col min="10501" max="10501" width="4.09765625" style="1" bestFit="1" customWidth="1"/>
    <col min="10502" max="10502" width="3.8984375" style="1" customWidth="1"/>
    <col min="10503" max="10503" width="3" style="1" customWidth="1"/>
    <col min="10504" max="10504" width="4.19921875" style="1" customWidth="1"/>
    <col min="10505" max="10505" width="3.19921875" style="1" customWidth="1"/>
    <col min="10506" max="10506" width="3.5" style="1" customWidth="1"/>
    <col min="10507" max="10507" width="2.69921875" style="1" customWidth="1"/>
    <col min="10508" max="10508" width="3.3984375" style="1" bestFit="1" customWidth="1"/>
    <col min="10509" max="10509" width="2.59765625" style="1" bestFit="1" customWidth="1"/>
    <col min="10510" max="10510" width="3.3984375" style="1" bestFit="1" customWidth="1"/>
    <col min="10511" max="10511" width="2.59765625" style="1" bestFit="1" customWidth="1"/>
    <col min="10512" max="10512" width="4.09765625" style="1" bestFit="1" customWidth="1"/>
    <col min="10513" max="10513" width="3.3984375" style="1" bestFit="1" customWidth="1"/>
    <col min="10514" max="10514" width="4.09765625" style="1" bestFit="1" customWidth="1"/>
    <col min="10515" max="10515" width="3.3984375" style="1" bestFit="1" customWidth="1"/>
    <col min="10516" max="10752" width="11" style="1"/>
    <col min="10753" max="10753" width="5.59765625" style="1" bestFit="1" customWidth="1"/>
    <col min="10754" max="10754" width="21.3984375" style="1" bestFit="1" customWidth="1"/>
    <col min="10755" max="10755" width="4.09765625" style="1" bestFit="1" customWidth="1"/>
    <col min="10756" max="10756" width="3.3984375" style="1" bestFit="1" customWidth="1"/>
    <col min="10757" max="10757" width="4.09765625" style="1" bestFit="1" customWidth="1"/>
    <col min="10758" max="10758" width="3.8984375" style="1" customWidth="1"/>
    <col min="10759" max="10759" width="3" style="1" customWidth="1"/>
    <col min="10760" max="10760" width="4.19921875" style="1" customWidth="1"/>
    <col min="10761" max="10761" width="3.19921875" style="1" customWidth="1"/>
    <col min="10762" max="10762" width="3.5" style="1" customWidth="1"/>
    <col min="10763" max="10763" width="2.69921875" style="1" customWidth="1"/>
    <col min="10764" max="10764" width="3.3984375" style="1" bestFit="1" customWidth="1"/>
    <col min="10765" max="10765" width="2.59765625" style="1" bestFit="1" customWidth="1"/>
    <col min="10766" max="10766" width="3.3984375" style="1" bestFit="1" customWidth="1"/>
    <col min="10767" max="10767" width="2.59765625" style="1" bestFit="1" customWidth="1"/>
    <col min="10768" max="10768" width="4.09765625" style="1" bestFit="1" customWidth="1"/>
    <col min="10769" max="10769" width="3.3984375" style="1" bestFit="1" customWidth="1"/>
    <col min="10770" max="10770" width="4.09765625" style="1" bestFit="1" customWidth="1"/>
    <col min="10771" max="10771" width="3.3984375" style="1" bestFit="1" customWidth="1"/>
    <col min="10772" max="11008" width="11" style="1"/>
    <col min="11009" max="11009" width="5.59765625" style="1" bestFit="1" customWidth="1"/>
    <col min="11010" max="11010" width="21.3984375" style="1" bestFit="1" customWidth="1"/>
    <col min="11011" max="11011" width="4.09765625" style="1" bestFit="1" customWidth="1"/>
    <col min="11012" max="11012" width="3.3984375" style="1" bestFit="1" customWidth="1"/>
    <col min="11013" max="11013" width="4.09765625" style="1" bestFit="1" customWidth="1"/>
    <col min="11014" max="11014" width="3.8984375" style="1" customWidth="1"/>
    <col min="11015" max="11015" width="3" style="1" customWidth="1"/>
    <col min="11016" max="11016" width="4.19921875" style="1" customWidth="1"/>
    <col min="11017" max="11017" width="3.19921875" style="1" customWidth="1"/>
    <col min="11018" max="11018" width="3.5" style="1" customWidth="1"/>
    <col min="11019" max="11019" width="2.69921875" style="1" customWidth="1"/>
    <col min="11020" max="11020" width="3.3984375" style="1" bestFit="1" customWidth="1"/>
    <col min="11021" max="11021" width="2.59765625" style="1" bestFit="1" customWidth="1"/>
    <col min="11022" max="11022" width="3.3984375" style="1" bestFit="1" customWidth="1"/>
    <col min="11023" max="11023" width="2.59765625" style="1" bestFit="1" customWidth="1"/>
    <col min="11024" max="11024" width="4.09765625" style="1" bestFit="1" customWidth="1"/>
    <col min="11025" max="11025" width="3.3984375" style="1" bestFit="1" customWidth="1"/>
    <col min="11026" max="11026" width="4.09765625" style="1" bestFit="1" customWidth="1"/>
    <col min="11027" max="11027" width="3.3984375" style="1" bestFit="1" customWidth="1"/>
    <col min="11028" max="11264" width="11" style="1"/>
    <col min="11265" max="11265" width="5.59765625" style="1" bestFit="1" customWidth="1"/>
    <col min="11266" max="11266" width="21.3984375" style="1" bestFit="1" customWidth="1"/>
    <col min="11267" max="11267" width="4.09765625" style="1" bestFit="1" customWidth="1"/>
    <col min="11268" max="11268" width="3.3984375" style="1" bestFit="1" customWidth="1"/>
    <col min="11269" max="11269" width="4.09765625" style="1" bestFit="1" customWidth="1"/>
    <col min="11270" max="11270" width="3.8984375" style="1" customWidth="1"/>
    <col min="11271" max="11271" width="3" style="1" customWidth="1"/>
    <col min="11272" max="11272" width="4.19921875" style="1" customWidth="1"/>
    <col min="11273" max="11273" width="3.19921875" style="1" customWidth="1"/>
    <col min="11274" max="11274" width="3.5" style="1" customWidth="1"/>
    <col min="11275" max="11275" width="2.69921875" style="1" customWidth="1"/>
    <col min="11276" max="11276" width="3.3984375" style="1" bestFit="1" customWidth="1"/>
    <col min="11277" max="11277" width="2.59765625" style="1" bestFit="1" customWidth="1"/>
    <col min="11278" max="11278" width="3.3984375" style="1" bestFit="1" customWidth="1"/>
    <col min="11279" max="11279" width="2.59765625" style="1" bestFit="1" customWidth="1"/>
    <col min="11280" max="11280" width="4.09765625" style="1" bestFit="1" customWidth="1"/>
    <col min="11281" max="11281" width="3.3984375" style="1" bestFit="1" customWidth="1"/>
    <col min="11282" max="11282" width="4.09765625" style="1" bestFit="1" customWidth="1"/>
    <col min="11283" max="11283" width="3.3984375" style="1" bestFit="1" customWidth="1"/>
    <col min="11284" max="11520" width="11" style="1"/>
    <col min="11521" max="11521" width="5.59765625" style="1" bestFit="1" customWidth="1"/>
    <col min="11522" max="11522" width="21.3984375" style="1" bestFit="1" customWidth="1"/>
    <col min="11523" max="11523" width="4.09765625" style="1" bestFit="1" customWidth="1"/>
    <col min="11524" max="11524" width="3.3984375" style="1" bestFit="1" customWidth="1"/>
    <col min="11525" max="11525" width="4.09765625" style="1" bestFit="1" customWidth="1"/>
    <col min="11526" max="11526" width="3.8984375" style="1" customWidth="1"/>
    <col min="11527" max="11527" width="3" style="1" customWidth="1"/>
    <col min="11528" max="11528" width="4.19921875" style="1" customWidth="1"/>
    <col min="11529" max="11529" width="3.19921875" style="1" customWidth="1"/>
    <col min="11530" max="11530" width="3.5" style="1" customWidth="1"/>
    <col min="11531" max="11531" width="2.69921875" style="1" customWidth="1"/>
    <col min="11532" max="11532" width="3.3984375" style="1" bestFit="1" customWidth="1"/>
    <col min="11533" max="11533" width="2.59765625" style="1" bestFit="1" customWidth="1"/>
    <col min="11534" max="11534" width="3.3984375" style="1" bestFit="1" customWidth="1"/>
    <col min="11535" max="11535" width="2.59765625" style="1" bestFit="1" customWidth="1"/>
    <col min="11536" max="11536" width="4.09765625" style="1" bestFit="1" customWidth="1"/>
    <col min="11537" max="11537" width="3.3984375" style="1" bestFit="1" customWidth="1"/>
    <col min="11538" max="11538" width="4.09765625" style="1" bestFit="1" customWidth="1"/>
    <col min="11539" max="11539" width="3.3984375" style="1" bestFit="1" customWidth="1"/>
    <col min="11540" max="11776" width="11" style="1"/>
    <col min="11777" max="11777" width="5.59765625" style="1" bestFit="1" customWidth="1"/>
    <col min="11778" max="11778" width="21.3984375" style="1" bestFit="1" customWidth="1"/>
    <col min="11779" max="11779" width="4.09765625" style="1" bestFit="1" customWidth="1"/>
    <col min="11780" max="11780" width="3.3984375" style="1" bestFit="1" customWidth="1"/>
    <col min="11781" max="11781" width="4.09765625" style="1" bestFit="1" customWidth="1"/>
    <col min="11782" max="11782" width="3.8984375" style="1" customWidth="1"/>
    <col min="11783" max="11783" width="3" style="1" customWidth="1"/>
    <col min="11784" max="11784" width="4.19921875" style="1" customWidth="1"/>
    <col min="11785" max="11785" width="3.19921875" style="1" customWidth="1"/>
    <col min="11786" max="11786" width="3.5" style="1" customWidth="1"/>
    <col min="11787" max="11787" width="2.69921875" style="1" customWidth="1"/>
    <col min="11788" max="11788" width="3.3984375" style="1" bestFit="1" customWidth="1"/>
    <col min="11789" max="11789" width="2.59765625" style="1" bestFit="1" customWidth="1"/>
    <col min="11790" max="11790" width="3.3984375" style="1" bestFit="1" customWidth="1"/>
    <col min="11791" max="11791" width="2.59765625" style="1" bestFit="1" customWidth="1"/>
    <col min="11792" max="11792" width="4.09765625" style="1" bestFit="1" customWidth="1"/>
    <col min="11793" max="11793" width="3.3984375" style="1" bestFit="1" customWidth="1"/>
    <col min="11794" max="11794" width="4.09765625" style="1" bestFit="1" customWidth="1"/>
    <col min="11795" max="11795" width="3.3984375" style="1" bestFit="1" customWidth="1"/>
    <col min="11796" max="12032" width="11" style="1"/>
    <col min="12033" max="12033" width="5.59765625" style="1" bestFit="1" customWidth="1"/>
    <col min="12034" max="12034" width="21.3984375" style="1" bestFit="1" customWidth="1"/>
    <col min="12035" max="12035" width="4.09765625" style="1" bestFit="1" customWidth="1"/>
    <col min="12036" max="12036" width="3.3984375" style="1" bestFit="1" customWidth="1"/>
    <col min="12037" max="12037" width="4.09765625" style="1" bestFit="1" customWidth="1"/>
    <col min="12038" max="12038" width="3.8984375" style="1" customWidth="1"/>
    <col min="12039" max="12039" width="3" style="1" customWidth="1"/>
    <col min="12040" max="12040" width="4.19921875" style="1" customWidth="1"/>
    <col min="12041" max="12041" width="3.19921875" style="1" customWidth="1"/>
    <col min="12042" max="12042" width="3.5" style="1" customWidth="1"/>
    <col min="12043" max="12043" width="2.69921875" style="1" customWidth="1"/>
    <col min="12044" max="12044" width="3.3984375" style="1" bestFit="1" customWidth="1"/>
    <col min="12045" max="12045" width="2.59765625" style="1" bestFit="1" customWidth="1"/>
    <col min="12046" max="12046" width="3.3984375" style="1" bestFit="1" customWidth="1"/>
    <col min="12047" max="12047" width="2.59765625" style="1" bestFit="1" customWidth="1"/>
    <col min="12048" max="12048" width="4.09765625" style="1" bestFit="1" customWidth="1"/>
    <col min="12049" max="12049" width="3.3984375" style="1" bestFit="1" customWidth="1"/>
    <col min="12050" max="12050" width="4.09765625" style="1" bestFit="1" customWidth="1"/>
    <col min="12051" max="12051" width="3.3984375" style="1" bestFit="1" customWidth="1"/>
    <col min="12052" max="12288" width="11" style="1"/>
    <col min="12289" max="12289" width="5.59765625" style="1" bestFit="1" customWidth="1"/>
    <col min="12290" max="12290" width="21.3984375" style="1" bestFit="1" customWidth="1"/>
    <col min="12291" max="12291" width="4.09765625" style="1" bestFit="1" customWidth="1"/>
    <col min="12292" max="12292" width="3.3984375" style="1" bestFit="1" customWidth="1"/>
    <col min="12293" max="12293" width="4.09765625" style="1" bestFit="1" customWidth="1"/>
    <col min="12294" max="12294" width="3.8984375" style="1" customWidth="1"/>
    <col min="12295" max="12295" width="3" style="1" customWidth="1"/>
    <col min="12296" max="12296" width="4.19921875" style="1" customWidth="1"/>
    <col min="12297" max="12297" width="3.19921875" style="1" customWidth="1"/>
    <col min="12298" max="12298" width="3.5" style="1" customWidth="1"/>
    <col min="12299" max="12299" width="2.69921875" style="1" customWidth="1"/>
    <col min="12300" max="12300" width="3.3984375" style="1" bestFit="1" customWidth="1"/>
    <col min="12301" max="12301" width="2.59765625" style="1" bestFit="1" customWidth="1"/>
    <col min="12302" max="12302" width="3.3984375" style="1" bestFit="1" customWidth="1"/>
    <col min="12303" max="12303" width="2.59765625" style="1" bestFit="1" customWidth="1"/>
    <col min="12304" max="12304" width="4.09765625" style="1" bestFit="1" customWidth="1"/>
    <col min="12305" max="12305" width="3.3984375" style="1" bestFit="1" customWidth="1"/>
    <col min="12306" max="12306" width="4.09765625" style="1" bestFit="1" customWidth="1"/>
    <col min="12307" max="12307" width="3.3984375" style="1" bestFit="1" customWidth="1"/>
    <col min="12308" max="12544" width="11" style="1"/>
    <col min="12545" max="12545" width="5.59765625" style="1" bestFit="1" customWidth="1"/>
    <col min="12546" max="12546" width="21.3984375" style="1" bestFit="1" customWidth="1"/>
    <col min="12547" max="12547" width="4.09765625" style="1" bestFit="1" customWidth="1"/>
    <col min="12548" max="12548" width="3.3984375" style="1" bestFit="1" customWidth="1"/>
    <col min="12549" max="12549" width="4.09765625" style="1" bestFit="1" customWidth="1"/>
    <col min="12550" max="12550" width="3.8984375" style="1" customWidth="1"/>
    <col min="12551" max="12551" width="3" style="1" customWidth="1"/>
    <col min="12552" max="12552" width="4.19921875" style="1" customWidth="1"/>
    <col min="12553" max="12553" width="3.19921875" style="1" customWidth="1"/>
    <col min="12554" max="12554" width="3.5" style="1" customWidth="1"/>
    <col min="12555" max="12555" width="2.69921875" style="1" customWidth="1"/>
    <col min="12556" max="12556" width="3.3984375" style="1" bestFit="1" customWidth="1"/>
    <col min="12557" max="12557" width="2.59765625" style="1" bestFit="1" customWidth="1"/>
    <col min="12558" max="12558" width="3.3984375" style="1" bestFit="1" customWidth="1"/>
    <col min="12559" max="12559" width="2.59765625" style="1" bestFit="1" customWidth="1"/>
    <col min="12560" max="12560" width="4.09765625" style="1" bestFit="1" customWidth="1"/>
    <col min="12561" max="12561" width="3.3984375" style="1" bestFit="1" customWidth="1"/>
    <col min="12562" max="12562" width="4.09765625" style="1" bestFit="1" customWidth="1"/>
    <col min="12563" max="12563" width="3.3984375" style="1" bestFit="1" customWidth="1"/>
    <col min="12564" max="12800" width="11" style="1"/>
    <col min="12801" max="12801" width="5.59765625" style="1" bestFit="1" customWidth="1"/>
    <col min="12802" max="12802" width="21.3984375" style="1" bestFit="1" customWidth="1"/>
    <col min="12803" max="12803" width="4.09765625" style="1" bestFit="1" customWidth="1"/>
    <col min="12804" max="12804" width="3.3984375" style="1" bestFit="1" customWidth="1"/>
    <col min="12805" max="12805" width="4.09765625" style="1" bestFit="1" customWidth="1"/>
    <col min="12806" max="12806" width="3.8984375" style="1" customWidth="1"/>
    <col min="12807" max="12807" width="3" style="1" customWidth="1"/>
    <col min="12808" max="12808" width="4.19921875" style="1" customWidth="1"/>
    <col min="12809" max="12809" width="3.19921875" style="1" customWidth="1"/>
    <col min="12810" max="12810" width="3.5" style="1" customWidth="1"/>
    <col min="12811" max="12811" width="2.69921875" style="1" customWidth="1"/>
    <col min="12812" max="12812" width="3.3984375" style="1" bestFit="1" customWidth="1"/>
    <col min="12813" max="12813" width="2.59765625" style="1" bestFit="1" customWidth="1"/>
    <col min="12814" max="12814" width="3.3984375" style="1" bestFit="1" customWidth="1"/>
    <col min="12815" max="12815" width="2.59765625" style="1" bestFit="1" customWidth="1"/>
    <col min="12816" max="12816" width="4.09765625" style="1" bestFit="1" customWidth="1"/>
    <col min="12817" max="12817" width="3.3984375" style="1" bestFit="1" customWidth="1"/>
    <col min="12818" max="12818" width="4.09765625" style="1" bestFit="1" customWidth="1"/>
    <col min="12819" max="12819" width="3.3984375" style="1" bestFit="1" customWidth="1"/>
    <col min="12820" max="13056" width="11" style="1"/>
    <col min="13057" max="13057" width="5.59765625" style="1" bestFit="1" customWidth="1"/>
    <col min="13058" max="13058" width="21.3984375" style="1" bestFit="1" customWidth="1"/>
    <col min="13059" max="13059" width="4.09765625" style="1" bestFit="1" customWidth="1"/>
    <col min="13060" max="13060" width="3.3984375" style="1" bestFit="1" customWidth="1"/>
    <col min="13061" max="13061" width="4.09765625" style="1" bestFit="1" customWidth="1"/>
    <col min="13062" max="13062" width="3.8984375" style="1" customWidth="1"/>
    <col min="13063" max="13063" width="3" style="1" customWidth="1"/>
    <col min="13064" max="13064" width="4.19921875" style="1" customWidth="1"/>
    <col min="13065" max="13065" width="3.19921875" style="1" customWidth="1"/>
    <col min="13066" max="13066" width="3.5" style="1" customWidth="1"/>
    <col min="13067" max="13067" width="2.69921875" style="1" customWidth="1"/>
    <col min="13068" max="13068" width="3.3984375" style="1" bestFit="1" customWidth="1"/>
    <col min="13069" max="13069" width="2.59765625" style="1" bestFit="1" customWidth="1"/>
    <col min="13070" max="13070" width="3.3984375" style="1" bestFit="1" customWidth="1"/>
    <col min="13071" max="13071" width="2.59765625" style="1" bestFit="1" customWidth="1"/>
    <col min="13072" max="13072" width="4.09765625" style="1" bestFit="1" customWidth="1"/>
    <col min="13073" max="13073" width="3.3984375" style="1" bestFit="1" customWidth="1"/>
    <col min="13074" max="13074" width="4.09765625" style="1" bestFit="1" customWidth="1"/>
    <col min="13075" max="13075" width="3.3984375" style="1" bestFit="1" customWidth="1"/>
    <col min="13076" max="13312" width="11" style="1"/>
    <col min="13313" max="13313" width="5.59765625" style="1" bestFit="1" customWidth="1"/>
    <col min="13314" max="13314" width="21.3984375" style="1" bestFit="1" customWidth="1"/>
    <col min="13315" max="13315" width="4.09765625" style="1" bestFit="1" customWidth="1"/>
    <col min="13316" max="13316" width="3.3984375" style="1" bestFit="1" customWidth="1"/>
    <col min="13317" max="13317" width="4.09765625" style="1" bestFit="1" customWidth="1"/>
    <col min="13318" max="13318" width="3.8984375" style="1" customWidth="1"/>
    <col min="13319" max="13319" width="3" style="1" customWidth="1"/>
    <col min="13320" max="13320" width="4.19921875" style="1" customWidth="1"/>
    <col min="13321" max="13321" width="3.19921875" style="1" customWidth="1"/>
    <col min="13322" max="13322" width="3.5" style="1" customWidth="1"/>
    <col min="13323" max="13323" width="2.69921875" style="1" customWidth="1"/>
    <col min="13324" max="13324" width="3.3984375" style="1" bestFit="1" customWidth="1"/>
    <col min="13325" max="13325" width="2.59765625" style="1" bestFit="1" customWidth="1"/>
    <col min="13326" max="13326" width="3.3984375" style="1" bestFit="1" customWidth="1"/>
    <col min="13327" max="13327" width="2.59765625" style="1" bestFit="1" customWidth="1"/>
    <col min="13328" max="13328" width="4.09765625" style="1" bestFit="1" customWidth="1"/>
    <col min="13329" max="13329" width="3.3984375" style="1" bestFit="1" customWidth="1"/>
    <col min="13330" max="13330" width="4.09765625" style="1" bestFit="1" customWidth="1"/>
    <col min="13331" max="13331" width="3.3984375" style="1" bestFit="1" customWidth="1"/>
    <col min="13332" max="13568" width="11" style="1"/>
    <col min="13569" max="13569" width="5.59765625" style="1" bestFit="1" customWidth="1"/>
    <col min="13570" max="13570" width="21.3984375" style="1" bestFit="1" customWidth="1"/>
    <col min="13571" max="13571" width="4.09765625" style="1" bestFit="1" customWidth="1"/>
    <col min="13572" max="13572" width="3.3984375" style="1" bestFit="1" customWidth="1"/>
    <col min="13573" max="13573" width="4.09765625" style="1" bestFit="1" customWidth="1"/>
    <col min="13574" max="13574" width="3.8984375" style="1" customWidth="1"/>
    <col min="13575" max="13575" width="3" style="1" customWidth="1"/>
    <col min="13576" max="13576" width="4.19921875" style="1" customWidth="1"/>
    <col min="13577" max="13577" width="3.19921875" style="1" customWidth="1"/>
    <col min="13578" max="13578" width="3.5" style="1" customWidth="1"/>
    <col min="13579" max="13579" width="2.69921875" style="1" customWidth="1"/>
    <col min="13580" max="13580" width="3.3984375" style="1" bestFit="1" customWidth="1"/>
    <col min="13581" max="13581" width="2.59765625" style="1" bestFit="1" customWidth="1"/>
    <col min="13582" max="13582" width="3.3984375" style="1" bestFit="1" customWidth="1"/>
    <col min="13583" max="13583" width="2.59765625" style="1" bestFit="1" customWidth="1"/>
    <col min="13584" max="13584" width="4.09765625" style="1" bestFit="1" customWidth="1"/>
    <col min="13585" max="13585" width="3.3984375" style="1" bestFit="1" customWidth="1"/>
    <col min="13586" max="13586" width="4.09765625" style="1" bestFit="1" customWidth="1"/>
    <col min="13587" max="13587" width="3.3984375" style="1" bestFit="1" customWidth="1"/>
    <col min="13588" max="13824" width="11" style="1"/>
    <col min="13825" max="13825" width="5.59765625" style="1" bestFit="1" customWidth="1"/>
    <col min="13826" max="13826" width="21.3984375" style="1" bestFit="1" customWidth="1"/>
    <col min="13827" max="13827" width="4.09765625" style="1" bestFit="1" customWidth="1"/>
    <col min="13828" max="13828" width="3.3984375" style="1" bestFit="1" customWidth="1"/>
    <col min="13829" max="13829" width="4.09765625" style="1" bestFit="1" customWidth="1"/>
    <col min="13830" max="13830" width="3.8984375" style="1" customWidth="1"/>
    <col min="13831" max="13831" width="3" style="1" customWidth="1"/>
    <col min="13832" max="13832" width="4.19921875" style="1" customWidth="1"/>
    <col min="13833" max="13833" width="3.19921875" style="1" customWidth="1"/>
    <col min="13834" max="13834" width="3.5" style="1" customWidth="1"/>
    <col min="13835" max="13835" width="2.69921875" style="1" customWidth="1"/>
    <col min="13836" max="13836" width="3.3984375" style="1" bestFit="1" customWidth="1"/>
    <col min="13837" max="13837" width="2.59765625" style="1" bestFit="1" customWidth="1"/>
    <col min="13838" max="13838" width="3.3984375" style="1" bestFit="1" customWidth="1"/>
    <col min="13839" max="13839" width="2.59765625" style="1" bestFit="1" customWidth="1"/>
    <col min="13840" max="13840" width="4.09765625" style="1" bestFit="1" customWidth="1"/>
    <col min="13841" max="13841" width="3.3984375" style="1" bestFit="1" customWidth="1"/>
    <col min="13842" max="13842" width="4.09765625" style="1" bestFit="1" customWidth="1"/>
    <col min="13843" max="13843" width="3.3984375" style="1" bestFit="1" customWidth="1"/>
    <col min="13844" max="14080" width="11" style="1"/>
    <col min="14081" max="14081" width="5.59765625" style="1" bestFit="1" customWidth="1"/>
    <col min="14082" max="14082" width="21.3984375" style="1" bestFit="1" customWidth="1"/>
    <col min="14083" max="14083" width="4.09765625" style="1" bestFit="1" customWidth="1"/>
    <col min="14084" max="14084" width="3.3984375" style="1" bestFit="1" customWidth="1"/>
    <col min="14085" max="14085" width="4.09765625" style="1" bestFit="1" customWidth="1"/>
    <col min="14086" max="14086" width="3.8984375" style="1" customWidth="1"/>
    <col min="14087" max="14087" width="3" style="1" customWidth="1"/>
    <col min="14088" max="14088" width="4.19921875" style="1" customWidth="1"/>
    <col min="14089" max="14089" width="3.19921875" style="1" customWidth="1"/>
    <col min="14090" max="14090" width="3.5" style="1" customWidth="1"/>
    <col min="14091" max="14091" width="2.69921875" style="1" customWidth="1"/>
    <col min="14092" max="14092" width="3.3984375" style="1" bestFit="1" customWidth="1"/>
    <col min="14093" max="14093" width="2.59765625" style="1" bestFit="1" customWidth="1"/>
    <col min="14094" max="14094" width="3.3984375" style="1" bestFit="1" customWidth="1"/>
    <col min="14095" max="14095" width="2.59765625" style="1" bestFit="1" customWidth="1"/>
    <col min="14096" max="14096" width="4.09765625" style="1" bestFit="1" customWidth="1"/>
    <col min="14097" max="14097" width="3.3984375" style="1" bestFit="1" customWidth="1"/>
    <col min="14098" max="14098" width="4.09765625" style="1" bestFit="1" customWidth="1"/>
    <col min="14099" max="14099" width="3.3984375" style="1" bestFit="1" customWidth="1"/>
    <col min="14100" max="14336" width="11" style="1"/>
    <col min="14337" max="14337" width="5.59765625" style="1" bestFit="1" customWidth="1"/>
    <col min="14338" max="14338" width="21.3984375" style="1" bestFit="1" customWidth="1"/>
    <col min="14339" max="14339" width="4.09765625" style="1" bestFit="1" customWidth="1"/>
    <col min="14340" max="14340" width="3.3984375" style="1" bestFit="1" customWidth="1"/>
    <col min="14341" max="14341" width="4.09765625" style="1" bestFit="1" customWidth="1"/>
    <col min="14342" max="14342" width="3.8984375" style="1" customWidth="1"/>
    <col min="14343" max="14343" width="3" style="1" customWidth="1"/>
    <col min="14344" max="14344" width="4.19921875" style="1" customWidth="1"/>
    <col min="14345" max="14345" width="3.19921875" style="1" customWidth="1"/>
    <col min="14346" max="14346" width="3.5" style="1" customWidth="1"/>
    <col min="14347" max="14347" width="2.69921875" style="1" customWidth="1"/>
    <col min="14348" max="14348" width="3.3984375" style="1" bestFit="1" customWidth="1"/>
    <col min="14349" max="14349" width="2.59765625" style="1" bestFit="1" customWidth="1"/>
    <col min="14350" max="14350" width="3.3984375" style="1" bestFit="1" customWidth="1"/>
    <col min="14351" max="14351" width="2.59765625" style="1" bestFit="1" customWidth="1"/>
    <col min="14352" max="14352" width="4.09765625" style="1" bestFit="1" customWidth="1"/>
    <col min="14353" max="14353" width="3.3984375" style="1" bestFit="1" customWidth="1"/>
    <col min="14354" max="14354" width="4.09765625" style="1" bestFit="1" customWidth="1"/>
    <col min="14355" max="14355" width="3.3984375" style="1" bestFit="1" customWidth="1"/>
    <col min="14356" max="14592" width="11" style="1"/>
    <col min="14593" max="14593" width="5.59765625" style="1" bestFit="1" customWidth="1"/>
    <col min="14594" max="14594" width="21.3984375" style="1" bestFit="1" customWidth="1"/>
    <col min="14595" max="14595" width="4.09765625" style="1" bestFit="1" customWidth="1"/>
    <col min="14596" max="14596" width="3.3984375" style="1" bestFit="1" customWidth="1"/>
    <col min="14597" max="14597" width="4.09765625" style="1" bestFit="1" customWidth="1"/>
    <col min="14598" max="14598" width="3.8984375" style="1" customWidth="1"/>
    <col min="14599" max="14599" width="3" style="1" customWidth="1"/>
    <col min="14600" max="14600" width="4.19921875" style="1" customWidth="1"/>
    <col min="14601" max="14601" width="3.19921875" style="1" customWidth="1"/>
    <col min="14602" max="14602" width="3.5" style="1" customWidth="1"/>
    <col min="14603" max="14603" width="2.69921875" style="1" customWidth="1"/>
    <col min="14604" max="14604" width="3.3984375" style="1" bestFit="1" customWidth="1"/>
    <col min="14605" max="14605" width="2.59765625" style="1" bestFit="1" customWidth="1"/>
    <col min="14606" max="14606" width="3.3984375" style="1" bestFit="1" customWidth="1"/>
    <col min="14607" max="14607" width="2.59765625" style="1" bestFit="1" customWidth="1"/>
    <col min="14608" max="14608" width="4.09765625" style="1" bestFit="1" customWidth="1"/>
    <col min="14609" max="14609" width="3.3984375" style="1" bestFit="1" customWidth="1"/>
    <col min="14610" max="14610" width="4.09765625" style="1" bestFit="1" customWidth="1"/>
    <col min="14611" max="14611" width="3.3984375" style="1" bestFit="1" customWidth="1"/>
    <col min="14612" max="14848" width="11" style="1"/>
    <col min="14849" max="14849" width="5.59765625" style="1" bestFit="1" customWidth="1"/>
    <col min="14850" max="14850" width="21.3984375" style="1" bestFit="1" customWidth="1"/>
    <col min="14851" max="14851" width="4.09765625" style="1" bestFit="1" customWidth="1"/>
    <col min="14852" max="14852" width="3.3984375" style="1" bestFit="1" customWidth="1"/>
    <col min="14853" max="14853" width="4.09765625" style="1" bestFit="1" customWidth="1"/>
    <col min="14854" max="14854" width="3.8984375" style="1" customWidth="1"/>
    <col min="14855" max="14855" width="3" style="1" customWidth="1"/>
    <col min="14856" max="14856" width="4.19921875" style="1" customWidth="1"/>
    <col min="14857" max="14857" width="3.19921875" style="1" customWidth="1"/>
    <col min="14858" max="14858" width="3.5" style="1" customWidth="1"/>
    <col min="14859" max="14859" width="2.69921875" style="1" customWidth="1"/>
    <col min="14860" max="14860" width="3.3984375" style="1" bestFit="1" customWidth="1"/>
    <col min="14861" max="14861" width="2.59765625" style="1" bestFit="1" customWidth="1"/>
    <col min="14862" max="14862" width="3.3984375" style="1" bestFit="1" customWidth="1"/>
    <col min="14863" max="14863" width="2.59765625" style="1" bestFit="1" customWidth="1"/>
    <col min="14864" max="14864" width="4.09765625" style="1" bestFit="1" customWidth="1"/>
    <col min="14865" max="14865" width="3.3984375" style="1" bestFit="1" customWidth="1"/>
    <col min="14866" max="14866" width="4.09765625" style="1" bestFit="1" customWidth="1"/>
    <col min="14867" max="14867" width="3.3984375" style="1" bestFit="1" customWidth="1"/>
    <col min="14868" max="15104" width="11" style="1"/>
    <col min="15105" max="15105" width="5.59765625" style="1" bestFit="1" customWidth="1"/>
    <col min="15106" max="15106" width="21.3984375" style="1" bestFit="1" customWidth="1"/>
    <col min="15107" max="15107" width="4.09765625" style="1" bestFit="1" customWidth="1"/>
    <col min="15108" max="15108" width="3.3984375" style="1" bestFit="1" customWidth="1"/>
    <col min="15109" max="15109" width="4.09765625" style="1" bestFit="1" customWidth="1"/>
    <col min="15110" max="15110" width="3.8984375" style="1" customWidth="1"/>
    <col min="15111" max="15111" width="3" style="1" customWidth="1"/>
    <col min="15112" max="15112" width="4.19921875" style="1" customWidth="1"/>
    <col min="15113" max="15113" width="3.19921875" style="1" customWidth="1"/>
    <col min="15114" max="15114" width="3.5" style="1" customWidth="1"/>
    <col min="15115" max="15115" width="2.69921875" style="1" customWidth="1"/>
    <col min="15116" max="15116" width="3.3984375" style="1" bestFit="1" customWidth="1"/>
    <col min="15117" max="15117" width="2.59765625" style="1" bestFit="1" customWidth="1"/>
    <col min="15118" max="15118" width="3.3984375" style="1" bestFit="1" customWidth="1"/>
    <col min="15119" max="15119" width="2.59765625" style="1" bestFit="1" customWidth="1"/>
    <col min="15120" max="15120" width="4.09765625" style="1" bestFit="1" customWidth="1"/>
    <col min="15121" max="15121" width="3.3984375" style="1" bestFit="1" customWidth="1"/>
    <col min="15122" max="15122" width="4.09765625" style="1" bestFit="1" customWidth="1"/>
    <col min="15123" max="15123" width="3.3984375" style="1" bestFit="1" customWidth="1"/>
    <col min="15124" max="15360" width="11" style="1"/>
    <col min="15361" max="15361" width="5.59765625" style="1" bestFit="1" customWidth="1"/>
    <col min="15362" max="15362" width="21.3984375" style="1" bestFit="1" customWidth="1"/>
    <col min="15363" max="15363" width="4.09765625" style="1" bestFit="1" customWidth="1"/>
    <col min="15364" max="15364" width="3.3984375" style="1" bestFit="1" customWidth="1"/>
    <col min="15365" max="15365" width="4.09765625" style="1" bestFit="1" customWidth="1"/>
    <col min="15366" max="15366" width="3.8984375" style="1" customWidth="1"/>
    <col min="15367" max="15367" width="3" style="1" customWidth="1"/>
    <col min="15368" max="15368" width="4.19921875" style="1" customWidth="1"/>
    <col min="15369" max="15369" width="3.19921875" style="1" customWidth="1"/>
    <col min="15370" max="15370" width="3.5" style="1" customWidth="1"/>
    <col min="15371" max="15371" width="2.69921875" style="1" customWidth="1"/>
    <col min="15372" max="15372" width="3.3984375" style="1" bestFit="1" customWidth="1"/>
    <col min="15373" max="15373" width="2.59765625" style="1" bestFit="1" customWidth="1"/>
    <col min="15374" max="15374" width="3.3984375" style="1" bestFit="1" customWidth="1"/>
    <col min="15375" max="15375" width="2.59765625" style="1" bestFit="1" customWidth="1"/>
    <col min="15376" max="15376" width="4.09765625" style="1" bestFit="1" customWidth="1"/>
    <col min="15377" max="15377" width="3.3984375" style="1" bestFit="1" customWidth="1"/>
    <col min="15378" max="15378" width="4.09765625" style="1" bestFit="1" customWidth="1"/>
    <col min="15379" max="15379" width="3.3984375" style="1" bestFit="1" customWidth="1"/>
    <col min="15380" max="15616" width="11" style="1"/>
    <col min="15617" max="15617" width="5.59765625" style="1" bestFit="1" customWidth="1"/>
    <col min="15618" max="15618" width="21.3984375" style="1" bestFit="1" customWidth="1"/>
    <col min="15619" max="15619" width="4.09765625" style="1" bestFit="1" customWidth="1"/>
    <col min="15620" max="15620" width="3.3984375" style="1" bestFit="1" customWidth="1"/>
    <col min="15621" max="15621" width="4.09765625" style="1" bestFit="1" customWidth="1"/>
    <col min="15622" max="15622" width="3.8984375" style="1" customWidth="1"/>
    <col min="15623" max="15623" width="3" style="1" customWidth="1"/>
    <col min="15624" max="15624" width="4.19921875" style="1" customWidth="1"/>
    <col min="15625" max="15625" width="3.19921875" style="1" customWidth="1"/>
    <col min="15626" max="15626" width="3.5" style="1" customWidth="1"/>
    <col min="15627" max="15627" width="2.69921875" style="1" customWidth="1"/>
    <col min="15628" max="15628" width="3.3984375" style="1" bestFit="1" customWidth="1"/>
    <col min="15629" max="15629" width="2.59765625" style="1" bestFit="1" customWidth="1"/>
    <col min="15630" max="15630" width="3.3984375" style="1" bestFit="1" customWidth="1"/>
    <col min="15631" max="15631" width="2.59765625" style="1" bestFit="1" customWidth="1"/>
    <col min="15632" max="15632" width="4.09765625" style="1" bestFit="1" customWidth="1"/>
    <col min="15633" max="15633" width="3.3984375" style="1" bestFit="1" customWidth="1"/>
    <col min="15634" max="15634" width="4.09765625" style="1" bestFit="1" customWidth="1"/>
    <col min="15635" max="15635" width="3.3984375" style="1" bestFit="1" customWidth="1"/>
    <col min="15636" max="15872" width="11" style="1"/>
    <col min="15873" max="15873" width="5.59765625" style="1" bestFit="1" customWidth="1"/>
    <col min="15874" max="15874" width="21.3984375" style="1" bestFit="1" customWidth="1"/>
    <col min="15875" max="15875" width="4.09765625" style="1" bestFit="1" customWidth="1"/>
    <col min="15876" max="15876" width="3.3984375" style="1" bestFit="1" customWidth="1"/>
    <col min="15877" max="15877" width="4.09765625" style="1" bestFit="1" customWidth="1"/>
    <col min="15878" max="15878" width="3.8984375" style="1" customWidth="1"/>
    <col min="15879" max="15879" width="3" style="1" customWidth="1"/>
    <col min="15880" max="15880" width="4.19921875" style="1" customWidth="1"/>
    <col min="15881" max="15881" width="3.19921875" style="1" customWidth="1"/>
    <col min="15882" max="15882" width="3.5" style="1" customWidth="1"/>
    <col min="15883" max="15883" width="2.69921875" style="1" customWidth="1"/>
    <col min="15884" max="15884" width="3.3984375" style="1" bestFit="1" customWidth="1"/>
    <col min="15885" max="15885" width="2.59765625" style="1" bestFit="1" customWidth="1"/>
    <col min="15886" max="15886" width="3.3984375" style="1" bestFit="1" customWidth="1"/>
    <col min="15887" max="15887" width="2.59765625" style="1" bestFit="1" customWidth="1"/>
    <col min="15888" max="15888" width="4.09765625" style="1" bestFit="1" customWidth="1"/>
    <col min="15889" max="15889" width="3.3984375" style="1" bestFit="1" customWidth="1"/>
    <col min="15890" max="15890" width="4.09765625" style="1" bestFit="1" customWidth="1"/>
    <col min="15891" max="15891" width="3.3984375" style="1" bestFit="1" customWidth="1"/>
    <col min="15892" max="16128" width="11" style="1"/>
    <col min="16129" max="16129" width="5.59765625" style="1" bestFit="1" customWidth="1"/>
    <col min="16130" max="16130" width="21.3984375" style="1" bestFit="1" customWidth="1"/>
    <col min="16131" max="16131" width="4.09765625" style="1" bestFit="1" customWidth="1"/>
    <col min="16132" max="16132" width="3.3984375" style="1" bestFit="1" customWidth="1"/>
    <col min="16133" max="16133" width="4.09765625" style="1" bestFit="1" customWidth="1"/>
    <col min="16134" max="16134" width="3.8984375" style="1" customWidth="1"/>
    <col min="16135" max="16135" width="3" style="1" customWidth="1"/>
    <col min="16136" max="16136" width="4.19921875" style="1" customWidth="1"/>
    <col min="16137" max="16137" width="3.19921875" style="1" customWidth="1"/>
    <col min="16138" max="16138" width="3.5" style="1" customWidth="1"/>
    <col min="16139" max="16139" width="2.69921875" style="1" customWidth="1"/>
    <col min="16140" max="16140" width="3.3984375" style="1" bestFit="1" customWidth="1"/>
    <col min="16141" max="16141" width="2.59765625" style="1" bestFit="1" customWidth="1"/>
    <col min="16142" max="16142" width="3.3984375" style="1" bestFit="1" customWidth="1"/>
    <col min="16143" max="16143" width="2.59765625" style="1" bestFit="1" customWidth="1"/>
    <col min="16144" max="16144" width="4.09765625" style="1" bestFit="1" customWidth="1"/>
    <col min="16145" max="16145" width="3.3984375" style="1" bestFit="1" customWidth="1"/>
    <col min="16146" max="16146" width="4.09765625" style="1" bestFit="1" customWidth="1"/>
    <col min="16147" max="16147" width="3.3984375" style="1" bestFit="1" customWidth="1"/>
    <col min="16148" max="16384" width="11" style="1"/>
  </cols>
  <sheetData>
    <row r="1" spans="1:19" ht="12.9" customHeight="1" x14ac:dyDescent="0.3">
      <c r="A1" s="40"/>
      <c r="B1" s="41" t="s">
        <v>204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3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" customHeight="1" x14ac:dyDescent="0.3">
      <c r="A3" s="4">
        <v>11090001</v>
      </c>
      <c r="B3" s="4" t="s">
        <v>15</v>
      </c>
      <c r="C3" s="2">
        <v>32</v>
      </c>
      <c r="D3" s="2">
        <v>5</v>
      </c>
      <c r="E3" s="2">
        <v>37</v>
      </c>
      <c r="F3" s="5">
        <v>0</v>
      </c>
      <c r="G3" s="5">
        <v>0</v>
      </c>
      <c r="H3" s="5">
        <v>2</v>
      </c>
      <c r="I3" s="5">
        <v>0</v>
      </c>
      <c r="J3" s="5">
        <v>0</v>
      </c>
      <c r="K3" s="5">
        <v>3</v>
      </c>
      <c r="L3" s="5">
        <v>1</v>
      </c>
      <c r="M3" s="5">
        <v>1</v>
      </c>
      <c r="N3" s="5">
        <v>3</v>
      </c>
      <c r="O3" s="5">
        <v>0</v>
      </c>
      <c r="P3" s="5">
        <v>12</v>
      </c>
      <c r="Q3" s="5">
        <v>0</v>
      </c>
      <c r="R3" s="5">
        <v>14</v>
      </c>
      <c r="S3" s="5">
        <v>1</v>
      </c>
    </row>
    <row r="4" spans="1:19" ht="15.9" customHeight="1" x14ac:dyDescent="0.3">
      <c r="A4" s="4">
        <v>11090002</v>
      </c>
      <c r="B4" s="4" t="s">
        <v>16</v>
      </c>
      <c r="C4" s="2">
        <v>30</v>
      </c>
      <c r="D4" s="2">
        <v>4</v>
      </c>
      <c r="E4" s="2">
        <v>34</v>
      </c>
      <c r="F4" s="5">
        <v>1</v>
      </c>
      <c r="G4" s="5">
        <v>0</v>
      </c>
      <c r="H4" s="5">
        <v>2</v>
      </c>
      <c r="I4" s="5">
        <v>0</v>
      </c>
      <c r="J4" s="5">
        <v>5</v>
      </c>
      <c r="K4" s="5">
        <v>1</v>
      </c>
      <c r="L4" s="5">
        <v>1</v>
      </c>
      <c r="M4" s="5">
        <v>0</v>
      </c>
      <c r="N4" s="5">
        <v>3</v>
      </c>
      <c r="O4" s="5">
        <v>0</v>
      </c>
      <c r="P4" s="5">
        <v>5</v>
      </c>
      <c r="Q4" s="5">
        <v>0</v>
      </c>
      <c r="R4" s="5">
        <v>13</v>
      </c>
      <c r="S4" s="5">
        <v>3</v>
      </c>
    </row>
    <row r="5" spans="1:19" ht="15.9" customHeight="1" x14ac:dyDescent="0.3">
      <c r="A5" s="4">
        <v>11090009</v>
      </c>
      <c r="B5" s="4" t="s">
        <v>17</v>
      </c>
      <c r="C5" s="2">
        <v>10</v>
      </c>
      <c r="D5" s="2">
        <v>1</v>
      </c>
      <c r="E5" s="2">
        <v>11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6</v>
      </c>
      <c r="M5" s="5">
        <v>0</v>
      </c>
      <c r="N5" s="5">
        <v>0</v>
      </c>
      <c r="O5" s="5">
        <v>0</v>
      </c>
      <c r="P5" s="5">
        <v>1</v>
      </c>
      <c r="Q5" s="5">
        <v>0</v>
      </c>
      <c r="R5" s="5">
        <v>3</v>
      </c>
      <c r="S5" s="5">
        <v>1</v>
      </c>
    </row>
    <row r="6" spans="1:19" ht="15.9" customHeight="1" x14ac:dyDescent="0.3">
      <c r="A6" s="4">
        <v>11090014</v>
      </c>
      <c r="B6" s="4" t="s">
        <v>18</v>
      </c>
      <c r="C6" s="2">
        <v>16</v>
      </c>
      <c r="D6" s="2">
        <v>3</v>
      </c>
      <c r="E6" s="2">
        <v>19</v>
      </c>
      <c r="F6" s="5">
        <v>0</v>
      </c>
      <c r="G6" s="5">
        <v>0</v>
      </c>
      <c r="H6" s="5">
        <v>1</v>
      </c>
      <c r="I6" s="5">
        <v>0</v>
      </c>
      <c r="J6" s="5">
        <v>2</v>
      </c>
      <c r="K6" s="5">
        <v>1</v>
      </c>
      <c r="L6" s="5">
        <v>0</v>
      </c>
      <c r="M6" s="5">
        <v>0</v>
      </c>
      <c r="N6" s="5">
        <v>0</v>
      </c>
      <c r="O6" s="5">
        <v>1</v>
      </c>
      <c r="P6" s="5">
        <v>4</v>
      </c>
      <c r="Q6" s="5">
        <v>0</v>
      </c>
      <c r="R6" s="5">
        <v>9</v>
      </c>
      <c r="S6" s="5">
        <v>1</v>
      </c>
    </row>
    <row r="7" spans="1:19" ht="15.9" customHeight="1" x14ac:dyDescent="0.3">
      <c r="A7" s="4">
        <v>11090019</v>
      </c>
      <c r="B7" s="4" t="s">
        <v>19</v>
      </c>
      <c r="C7" s="2">
        <v>33</v>
      </c>
      <c r="D7" s="2">
        <v>3</v>
      </c>
      <c r="E7" s="2">
        <v>36</v>
      </c>
      <c r="F7" s="5">
        <v>0</v>
      </c>
      <c r="G7" s="5">
        <v>0</v>
      </c>
      <c r="H7" s="5">
        <v>1</v>
      </c>
      <c r="I7" s="5">
        <v>0</v>
      </c>
      <c r="J7" s="5">
        <v>3</v>
      </c>
      <c r="K7" s="5">
        <v>0</v>
      </c>
      <c r="L7" s="5">
        <v>2</v>
      </c>
      <c r="M7" s="5">
        <v>0</v>
      </c>
      <c r="N7" s="5">
        <v>3</v>
      </c>
      <c r="O7" s="5">
        <v>0</v>
      </c>
      <c r="P7" s="5">
        <v>9</v>
      </c>
      <c r="Q7" s="5">
        <v>0</v>
      </c>
      <c r="R7" s="5">
        <v>15</v>
      </c>
      <c r="S7" s="5">
        <v>3</v>
      </c>
    </row>
    <row r="8" spans="1:19" ht="15.9" customHeight="1" x14ac:dyDescent="0.3">
      <c r="A8" s="4">
        <v>11110001</v>
      </c>
      <c r="B8" s="4" t="s">
        <v>98</v>
      </c>
      <c r="C8" s="2">
        <v>12</v>
      </c>
      <c r="D8" s="2">
        <v>2</v>
      </c>
      <c r="E8" s="2">
        <v>14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2</v>
      </c>
      <c r="M8" s="5">
        <v>0</v>
      </c>
      <c r="N8" s="5">
        <v>0</v>
      </c>
      <c r="O8" s="5">
        <v>0</v>
      </c>
      <c r="P8" s="5">
        <v>3</v>
      </c>
      <c r="Q8" s="5">
        <v>0</v>
      </c>
      <c r="R8" s="5">
        <v>7</v>
      </c>
      <c r="S8" s="5">
        <v>2</v>
      </c>
    </row>
    <row r="9" spans="1:19" ht="15.9" customHeight="1" x14ac:dyDescent="0.3">
      <c r="A9" s="4">
        <v>11110009</v>
      </c>
      <c r="B9" s="4" t="s">
        <v>99</v>
      </c>
      <c r="C9" s="2">
        <v>19</v>
      </c>
      <c r="D9" s="2">
        <v>0</v>
      </c>
      <c r="E9" s="2">
        <v>19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6</v>
      </c>
      <c r="Q9" s="5">
        <v>0</v>
      </c>
      <c r="R9" s="5">
        <v>13</v>
      </c>
      <c r="S9" s="5">
        <v>0</v>
      </c>
    </row>
    <row r="10" spans="1:19" ht="15.9" customHeight="1" x14ac:dyDescent="0.3">
      <c r="A10" s="4">
        <v>11110013</v>
      </c>
      <c r="B10" s="4" t="s">
        <v>100</v>
      </c>
      <c r="C10" s="2">
        <v>46</v>
      </c>
      <c r="D10" s="2">
        <v>5</v>
      </c>
      <c r="E10" s="2">
        <v>51</v>
      </c>
      <c r="F10" s="5">
        <v>0</v>
      </c>
      <c r="G10" s="5">
        <v>0</v>
      </c>
      <c r="H10" s="5">
        <v>0</v>
      </c>
      <c r="I10" s="5">
        <v>1</v>
      </c>
      <c r="J10" s="5">
        <v>2</v>
      </c>
      <c r="K10" s="5">
        <v>0</v>
      </c>
      <c r="L10" s="5">
        <v>3</v>
      </c>
      <c r="M10" s="5">
        <v>0</v>
      </c>
      <c r="N10" s="5">
        <v>1</v>
      </c>
      <c r="O10" s="5">
        <v>0</v>
      </c>
      <c r="P10" s="5">
        <v>9</v>
      </c>
      <c r="Q10" s="5">
        <v>2</v>
      </c>
      <c r="R10" s="5">
        <v>31</v>
      </c>
      <c r="S10" s="5">
        <v>2</v>
      </c>
    </row>
    <row r="11" spans="1:19" ht="15.9" customHeight="1" x14ac:dyDescent="0.3">
      <c r="A11" s="4">
        <v>11110015</v>
      </c>
      <c r="B11" s="4" t="s">
        <v>176</v>
      </c>
      <c r="C11" s="2">
        <v>17</v>
      </c>
      <c r="D11" s="2">
        <v>3</v>
      </c>
      <c r="E11" s="2">
        <v>20</v>
      </c>
      <c r="F11" s="5">
        <v>0</v>
      </c>
      <c r="G11" s="5">
        <v>0</v>
      </c>
      <c r="H11" s="5">
        <v>1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4</v>
      </c>
      <c r="Q11" s="5">
        <v>1</v>
      </c>
      <c r="R11" s="5">
        <v>10</v>
      </c>
      <c r="S11" s="5">
        <v>2</v>
      </c>
    </row>
    <row r="12" spans="1:19" ht="15.9" customHeight="1" x14ac:dyDescent="0.3">
      <c r="A12" s="4">
        <v>11110023</v>
      </c>
      <c r="B12" s="4" t="s">
        <v>101</v>
      </c>
      <c r="C12" s="2">
        <v>19</v>
      </c>
      <c r="D12" s="2">
        <v>0</v>
      </c>
      <c r="E12" s="2">
        <v>19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5</v>
      </c>
      <c r="Q12" s="5">
        <v>0</v>
      </c>
      <c r="R12" s="5">
        <v>14</v>
      </c>
      <c r="S12" s="5">
        <v>0</v>
      </c>
    </row>
    <row r="13" spans="1:19" ht="15.9" customHeight="1" x14ac:dyDescent="0.3">
      <c r="A13" s="4">
        <v>11110024</v>
      </c>
      <c r="B13" s="4" t="s">
        <v>102</v>
      </c>
      <c r="C13" s="2">
        <v>8</v>
      </c>
      <c r="D13" s="2">
        <v>2</v>
      </c>
      <c r="E13" s="2">
        <v>10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6</v>
      </c>
      <c r="S13" s="5">
        <v>2</v>
      </c>
    </row>
    <row r="14" spans="1:19" ht="15.9" customHeight="1" x14ac:dyDescent="0.3">
      <c r="A14" s="4">
        <v>11110027</v>
      </c>
      <c r="B14" s="4" t="s">
        <v>103</v>
      </c>
      <c r="C14" s="2">
        <v>39</v>
      </c>
      <c r="D14" s="2">
        <v>5</v>
      </c>
      <c r="E14" s="2">
        <v>44</v>
      </c>
      <c r="F14" s="5">
        <v>0</v>
      </c>
      <c r="G14" s="5">
        <v>0</v>
      </c>
      <c r="H14" s="5">
        <v>0</v>
      </c>
      <c r="I14" s="5">
        <v>0</v>
      </c>
      <c r="J14" s="5">
        <v>4</v>
      </c>
      <c r="K14" s="5">
        <v>0</v>
      </c>
      <c r="L14" s="5">
        <v>2</v>
      </c>
      <c r="M14" s="5">
        <v>1</v>
      </c>
      <c r="N14" s="5">
        <v>6</v>
      </c>
      <c r="O14" s="5">
        <v>0</v>
      </c>
      <c r="P14" s="5">
        <v>14</v>
      </c>
      <c r="Q14" s="5">
        <v>3</v>
      </c>
      <c r="R14" s="5">
        <v>13</v>
      </c>
      <c r="S14" s="5">
        <v>1</v>
      </c>
    </row>
    <row r="15" spans="1:19" ht="15.9" customHeight="1" x14ac:dyDescent="0.3">
      <c r="A15" s="4">
        <v>11110028</v>
      </c>
      <c r="B15" s="4" t="s">
        <v>104</v>
      </c>
      <c r="C15" s="2">
        <v>12</v>
      </c>
      <c r="D15" s="2">
        <v>2</v>
      </c>
      <c r="E15" s="2">
        <v>14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4</v>
      </c>
      <c r="Q15" s="5">
        <v>0</v>
      </c>
      <c r="R15" s="5">
        <v>8</v>
      </c>
      <c r="S15" s="5">
        <v>2</v>
      </c>
    </row>
    <row r="16" spans="1:19" ht="15.9" customHeight="1" x14ac:dyDescent="0.3">
      <c r="A16" s="4">
        <v>11110029</v>
      </c>
      <c r="B16" s="4" t="s">
        <v>105</v>
      </c>
      <c r="C16" s="2">
        <v>11</v>
      </c>
      <c r="D16" s="2">
        <v>1</v>
      </c>
      <c r="E16" s="2">
        <v>12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8</v>
      </c>
      <c r="S16" s="5">
        <v>1</v>
      </c>
    </row>
    <row r="17" spans="1:19" ht="15.9" customHeight="1" x14ac:dyDescent="0.3">
      <c r="A17" s="4">
        <v>11110032</v>
      </c>
      <c r="B17" s="4" t="s">
        <v>106</v>
      </c>
      <c r="C17" s="2">
        <v>3</v>
      </c>
      <c r="D17" s="2">
        <v>0</v>
      </c>
      <c r="E17" s="2">
        <v>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3</v>
      </c>
      <c r="S17" s="5">
        <v>0</v>
      </c>
    </row>
    <row r="18" spans="1:19" ht="15.9" customHeight="1" x14ac:dyDescent="0.3">
      <c r="A18" s="4">
        <v>11110033</v>
      </c>
      <c r="B18" s="4" t="s">
        <v>194</v>
      </c>
      <c r="C18" s="2">
        <v>19</v>
      </c>
      <c r="D18" s="2">
        <v>0</v>
      </c>
      <c r="E18" s="2">
        <v>19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2</v>
      </c>
      <c r="M18" s="5">
        <v>0</v>
      </c>
      <c r="N18" s="5">
        <v>1</v>
      </c>
      <c r="O18" s="5">
        <v>0</v>
      </c>
      <c r="P18" s="5">
        <v>3</v>
      </c>
      <c r="Q18" s="5">
        <v>0</v>
      </c>
      <c r="R18" s="5">
        <v>13</v>
      </c>
      <c r="S18" s="5">
        <v>0</v>
      </c>
    </row>
    <row r="19" spans="1:19" ht="15.9" customHeight="1" x14ac:dyDescent="0.3">
      <c r="A19" s="4">
        <v>11120004</v>
      </c>
      <c r="B19" s="4" t="s">
        <v>20</v>
      </c>
      <c r="C19" s="2">
        <v>23</v>
      </c>
      <c r="D19" s="2">
        <v>0</v>
      </c>
      <c r="E19" s="2">
        <v>23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3</v>
      </c>
      <c r="M19" s="5">
        <v>0</v>
      </c>
      <c r="N19" s="5">
        <v>0</v>
      </c>
      <c r="O19" s="5">
        <v>0</v>
      </c>
      <c r="P19" s="5">
        <v>7</v>
      </c>
      <c r="Q19" s="5">
        <v>0</v>
      </c>
      <c r="R19" s="5">
        <v>12</v>
      </c>
      <c r="S19" s="5">
        <v>0</v>
      </c>
    </row>
    <row r="20" spans="1:19" ht="15.9" customHeight="1" x14ac:dyDescent="0.3">
      <c r="A20" s="4">
        <v>11120009</v>
      </c>
      <c r="B20" s="4" t="s">
        <v>21</v>
      </c>
      <c r="C20" s="2">
        <v>27</v>
      </c>
      <c r="D20" s="2">
        <v>0</v>
      </c>
      <c r="E20" s="2">
        <v>27</v>
      </c>
      <c r="F20" s="5">
        <v>1</v>
      </c>
      <c r="G20" s="5">
        <v>0</v>
      </c>
      <c r="H20" s="5">
        <v>1</v>
      </c>
      <c r="I20" s="5">
        <v>0</v>
      </c>
      <c r="J20" s="5">
        <v>1</v>
      </c>
      <c r="K20" s="5">
        <v>0</v>
      </c>
      <c r="L20" s="5">
        <v>3</v>
      </c>
      <c r="M20" s="5">
        <v>0</v>
      </c>
      <c r="N20" s="5">
        <v>1</v>
      </c>
      <c r="O20" s="5">
        <v>0</v>
      </c>
      <c r="P20" s="5">
        <v>7</v>
      </c>
      <c r="Q20" s="5">
        <v>0</v>
      </c>
      <c r="R20" s="5">
        <v>13</v>
      </c>
      <c r="S20" s="5">
        <v>0</v>
      </c>
    </row>
    <row r="21" spans="1:19" ht="15.9" customHeight="1" x14ac:dyDescent="0.3">
      <c r="A21" s="4">
        <v>11120017</v>
      </c>
      <c r="B21" s="4" t="s">
        <v>195</v>
      </c>
      <c r="C21" s="2">
        <v>23</v>
      </c>
      <c r="D21" s="2">
        <v>6</v>
      </c>
      <c r="E21" s="2">
        <v>29</v>
      </c>
      <c r="F21" s="5">
        <v>0</v>
      </c>
      <c r="G21" s="5">
        <v>0</v>
      </c>
      <c r="H21" s="5">
        <v>0</v>
      </c>
      <c r="I21" s="5">
        <v>0</v>
      </c>
      <c r="J21" s="5">
        <v>4</v>
      </c>
      <c r="K21" s="5">
        <v>0</v>
      </c>
      <c r="L21" s="5">
        <v>1</v>
      </c>
      <c r="M21" s="5">
        <v>1</v>
      </c>
      <c r="N21" s="5">
        <v>2</v>
      </c>
      <c r="O21" s="5">
        <v>0</v>
      </c>
      <c r="P21" s="5">
        <v>3</v>
      </c>
      <c r="Q21" s="5">
        <v>3</v>
      </c>
      <c r="R21" s="5">
        <v>13</v>
      </c>
      <c r="S21" s="5">
        <v>2</v>
      </c>
    </row>
    <row r="22" spans="1:19" ht="15.9" customHeight="1" x14ac:dyDescent="0.3">
      <c r="A22" s="4">
        <v>11120024</v>
      </c>
      <c r="B22" s="4" t="s">
        <v>23</v>
      </c>
      <c r="C22" s="2">
        <v>17</v>
      </c>
      <c r="D22" s="2">
        <v>2</v>
      </c>
      <c r="E22" s="2">
        <v>19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4</v>
      </c>
      <c r="Q22" s="5">
        <v>1</v>
      </c>
      <c r="R22" s="5">
        <v>11</v>
      </c>
      <c r="S22" s="5">
        <v>1</v>
      </c>
    </row>
    <row r="23" spans="1:19" ht="15.9" customHeight="1" x14ac:dyDescent="0.3">
      <c r="A23" s="4">
        <v>11120026</v>
      </c>
      <c r="B23" s="4" t="s">
        <v>25</v>
      </c>
      <c r="C23" s="2">
        <v>29</v>
      </c>
      <c r="D23" s="2">
        <v>0</v>
      </c>
      <c r="E23" s="2">
        <v>29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2</v>
      </c>
      <c r="M23" s="5">
        <v>0</v>
      </c>
      <c r="N23" s="5">
        <v>2</v>
      </c>
      <c r="O23" s="5">
        <v>0</v>
      </c>
      <c r="P23" s="5">
        <v>5</v>
      </c>
      <c r="Q23" s="5">
        <v>0</v>
      </c>
      <c r="R23" s="5">
        <v>19</v>
      </c>
      <c r="S23" s="5">
        <v>0</v>
      </c>
    </row>
    <row r="24" spans="1:19" ht="15.9" customHeight="1" x14ac:dyDescent="0.3">
      <c r="A24" s="4">
        <v>11120042</v>
      </c>
      <c r="B24" s="4" t="s">
        <v>26</v>
      </c>
      <c r="C24" s="2">
        <v>5</v>
      </c>
      <c r="D24" s="2">
        <v>0</v>
      </c>
      <c r="E24" s="2">
        <v>5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4</v>
      </c>
      <c r="S24" s="5">
        <v>0</v>
      </c>
    </row>
    <row r="25" spans="1:19" ht="15.9" customHeight="1" x14ac:dyDescent="0.3">
      <c r="A25" s="4">
        <v>11120043</v>
      </c>
      <c r="B25" s="4" t="s">
        <v>27</v>
      </c>
      <c r="C25" s="2">
        <v>23</v>
      </c>
      <c r="D25" s="2">
        <v>6</v>
      </c>
      <c r="E25" s="2">
        <v>29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0</v>
      </c>
      <c r="M25" s="5">
        <v>1</v>
      </c>
      <c r="N25" s="5">
        <v>1</v>
      </c>
      <c r="O25" s="5">
        <v>0</v>
      </c>
      <c r="P25" s="5">
        <v>8</v>
      </c>
      <c r="Q25" s="5">
        <v>2</v>
      </c>
      <c r="R25" s="5">
        <v>13</v>
      </c>
      <c r="S25" s="5">
        <v>3</v>
      </c>
    </row>
    <row r="26" spans="1:19" ht="15.9" customHeight="1" x14ac:dyDescent="0.3">
      <c r="A26" s="4">
        <v>11120045</v>
      </c>
      <c r="B26" s="4" t="s">
        <v>29</v>
      </c>
      <c r="C26" s="2">
        <v>48</v>
      </c>
      <c r="D26" s="2">
        <v>3</v>
      </c>
      <c r="E26" s="2">
        <v>51</v>
      </c>
      <c r="F26" s="5">
        <v>0</v>
      </c>
      <c r="G26" s="5">
        <v>0</v>
      </c>
      <c r="H26" s="5">
        <v>1</v>
      </c>
      <c r="I26" s="5">
        <v>0</v>
      </c>
      <c r="J26" s="5">
        <v>5</v>
      </c>
      <c r="K26" s="5">
        <v>0</v>
      </c>
      <c r="L26" s="5">
        <v>5</v>
      </c>
      <c r="M26" s="5">
        <v>1</v>
      </c>
      <c r="N26" s="5">
        <v>4</v>
      </c>
      <c r="O26" s="5">
        <v>1</v>
      </c>
      <c r="P26" s="5">
        <v>14</v>
      </c>
      <c r="Q26" s="5">
        <v>1</v>
      </c>
      <c r="R26" s="5">
        <v>19</v>
      </c>
      <c r="S26" s="5">
        <v>0</v>
      </c>
    </row>
    <row r="27" spans="1:19" ht="15.9" customHeight="1" x14ac:dyDescent="0.3">
      <c r="A27" s="4">
        <v>11120046</v>
      </c>
      <c r="B27" s="4" t="s">
        <v>30</v>
      </c>
      <c r="C27" s="2">
        <v>8</v>
      </c>
      <c r="D27" s="2">
        <v>0</v>
      </c>
      <c r="E27" s="2">
        <v>8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3</v>
      </c>
      <c r="Q27" s="5">
        <v>0</v>
      </c>
      <c r="R27" s="5">
        <v>4</v>
      </c>
      <c r="S27" s="5">
        <v>0</v>
      </c>
    </row>
    <row r="28" spans="1:19" ht="15.9" customHeight="1" x14ac:dyDescent="0.3">
      <c r="A28" s="4">
        <v>11120047</v>
      </c>
      <c r="B28" s="4" t="s">
        <v>31</v>
      </c>
      <c r="C28" s="2">
        <v>41</v>
      </c>
      <c r="D28" s="2">
        <v>2</v>
      </c>
      <c r="E28" s="2">
        <v>43</v>
      </c>
      <c r="F28" s="5">
        <v>0</v>
      </c>
      <c r="G28" s="5">
        <v>0</v>
      </c>
      <c r="H28" s="5">
        <v>1</v>
      </c>
      <c r="I28" s="5">
        <v>0</v>
      </c>
      <c r="J28" s="5">
        <v>6</v>
      </c>
      <c r="K28" s="5">
        <v>1</v>
      </c>
      <c r="L28" s="5">
        <v>4</v>
      </c>
      <c r="M28" s="5">
        <v>0</v>
      </c>
      <c r="N28" s="5">
        <v>4</v>
      </c>
      <c r="O28" s="5">
        <v>0</v>
      </c>
      <c r="P28" s="5">
        <v>6</v>
      </c>
      <c r="Q28" s="5">
        <v>1</v>
      </c>
      <c r="R28" s="5">
        <v>20</v>
      </c>
      <c r="S28" s="5">
        <v>0</v>
      </c>
    </row>
    <row r="29" spans="1:19" ht="15.9" customHeight="1" x14ac:dyDescent="0.3">
      <c r="A29" s="4">
        <v>11120052</v>
      </c>
      <c r="B29" s="4" t="s">
        <v>185</v>
      </c>
      <c r="C29" s="2">
        <v>12</v>
      </c>
      <c r="D29" s="2">
        <v>2</v>
      </c>
      <c r="E29" s="2">
        <v>14</v>
      </c>
      <c r="F29" s="5">
        <v>0</v>
      </c>
      <c r="G29" s="5">
        <v>0</v>
      </c>
      <c r="H29" s="5">
        <v>2</v>
      </c>
      <c r="I29" s="5">
        <v>0</v>
      </c>
      <c r="J29" s="5">
        <v>0</v>
      </c>
      <c r="K29" s="5">
        <v>0</v>
      </c>
      <c r="L29" s="5">
        <v>4</v>
      </c>
      <c r="M29" s="5">
        <v>0</v>
      </c>
      <c r="N29" s="5">
        <v>0</v>
      </c>
      <c r="O29" s="5">
        <v>0</v>
      </c>
      <c r="P29" s="5">
        <v>1</v>
      </c>
      <c r="Q29" s="5">
        <v>1</v>
      </c>
      <c r="R29" s="5">
        <v>5</v>
      </c>
      <c r="S29" s="5">
        <v>1</v>
      </c>
    </row>
    <row r="30" spans="1:19" ht="15.9" customHeight="1" x14ac:dyDescent="0.3">
      <c r="A30" s="4">
        <v>11300003</v>
      </c>
      <c r="B30" s="4" t="s">
        <v>107</v>
      </c>
      <c r="C30" s="2">
        <v>10</v>
      </c>
      <c r="D30" s="2">
        <v>3</v>
      </c>
      <c r="E30" s="2">
        <v>13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9</v>
      </c>
      <c r="S30" s="5">
        <v>3</v>
      </c>
    </row>
    <row r="31" spans="1:19" ht="15.9" customHeight="1" x14ac:dyDescent="0.3">
      <c r="A31" s="4">
        <v>11300004</v>
      </c>
      <c r="B31" s="4" t="s">
        <v>108</v>
      </c>
      <c r="C31" s="2">
        <v>19</v>
      </c>
      <c r="D31" s="2">
        <v>2</v>
      </c>
      <c r="E31" s="2">
        <v>21</v>
      </c>
      <c r="F31" s="5">
        <v>0</v>
      </c>
      <c r="G31" s="5">
        <v>1</v>
      </c>
      <c r="H31" s="5">
        <v>0</v>
      </c>
      <c r="I31" s="5">
        <v>1</v>
      </c>
      <c r="J31" s="5">
        <v>1</v>
      </c>
      <c r="K31" s="5">
        <v>0</v>
      </c>
      <c r="L31" s="5">
        <v>1</v>
      </c>
      <c r="M31" s="5">
        <v>0</v>
      </c>
      <c r="N31" s="5">
        <v>1</v>
      </c>
      <c r="O31" s="5">
        <v>0</v>
      </c>
      <c r="P31" s="5">
        <v>8</v>
      </c>
      <c r="Q31" s="5">
        <v>0</v>
      </c>
      <c r="R31" s="5">
        <v>8</v>
      </c>
      <c r="S31" s="5">
        <v>0</v>
      </c>
    </row>
    <row r="32" spans="1:19" ht="15.9" customHeight="1" x14ac:dyDescent="0.3">
      <c r="A32" s="4">
        <v>11300005</v>
      </c>
      <c r="B32" s="4" t="s">
        <v>109</v>
      </c>
      <c r="C32" s="2">
        <v>3</v>
      </c>
      <c r="D32" s="2">
        <v>0</v>
      </c>
      <c r="E32" s="2">
        <v>3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3</v>
      </c>
      <c r="S32" s="5">
        <v>0</v>
      </c>
    </row>
    <row r="33" spans="1:19" ht="15.9" customHeight="1" x14ac:dyDescent="0.3">
      <c r="A33" s="4">
        <v>11300006</v>
      </c>
      <c r="B33" s="4" t="s">
        <v>110</v>
      </c>
      <c r="C33" s="2">
        <v>2</v>
      </c>
      <c r="D33" s="2">
        <v>1</v>
      </c>
      <c r="E33" s="2">
        <v>3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2</v>
      </c>
      <c r="S33" s="5">
        <v>1</v>
      </c>
    </row>
    <row r="34" spans="1:19" ht="15.9" customHeight="1" x14ac:dyDescent="0.3">
      <c r="A34" s="4">
        <v>11300007</v>
      </c>
      <c r="B34" s="4" t="s">
        <v>111</v>
      </c>
      <c r="C34" s="2">
        <v>73</v>
      </c>
      <c r="D34" s="2">
        <v>31</v>
      </c>
      <c r="E34" s="2">
        <v>104</v>
      </c>
      <c r="F34" s="5">
        <v>1</v>
      </c>
      <c r="G34" s="5">
        <v>1</v>
      </c>
      <c r="H34" s="5">
        <v>5</v>
      </c>
      <c r="I34" s="5">
        <v>1</v>
      </c>
      <c r="J34" s="5">
        <v>11</v>
      </c>
      <c r="K34" s="5">
        <v>0</v>
      </c>
      <c r="L34" s="5">
        <v>9</v>
      </c>
      <c r="M34" s="5">
        <v>2</v>
      </c>
      <c r="N34" s="5">
        <v>7</v>
      </c>
      <c r="O34" s="5">
        <v>6</v>
      </c>
      <c r="P34" s="5">
        <v>14</v>
      </c>
      <c r="Q34" s="5">
        <v>17</v>
      </c>
      <c r="R34" s="5">
        <v>26</v>
      </c>
      <c r="S34" s="5">
        <v>4</v>
      </c>
    </row>
    <row r="35" spans="1:19" ht="15.9" customHeight="1" x14ac:dyDescent="0.3">
      <c r="A35" s="4">
        <v>11300008</v>
      </c>
      <c r="B35" s="4" t="s">
        <v>112</v>
      </c>
      <c r="C35" s="2">
        <v>28</v>
      </c>
      <c r="D35" s="2">
        <v>1</v>
      </c>
      <c r="E35" s="2">
        <v>29</v>
      </c>
      <c r="F35" s="5">
        <v>0</v>
      </c>
      <c r="G35" s="5">
        <v>0</v>
      </c>
      <c r="H35" s="5">
        <v>1</v>
      </c>
      <c r="I35" s="5">
        <v>0</v>
      </c>
      <c r="J35" s="5">
        <v>2</v>
      </c>
      <c r="K35" s="5">
        <v>0</v>
      </c>
      <c r="L35" s="5">
        <v>3</v>
      </c>
      <c r="M35" s="5">
        <v>0</v>
      </c>
      <c r="N35" s="5">
        <v>1</v>
      </c>
      <c r="O35" s="5">
        <v>0</v>
      </c>
      <c r="P35" s="5">
        <v>5</v>
      </c>
      <c r="Q35" s="5">
        <v>0</v>
      </c>
      <c r="R35" s="5">
        <v>16</v>
      </c>
      <c r="S35" s="5">
        <v>1</v>
      </c>
    </row>
    <row r="36" spans="1:19" ht="15.9" customHeight="1" x14ac:dyDescent="0.3">
      <c r="A36" s="4">
        <v>11300010</v>
      </c>
      <c r="B36" s="4" t="s">
        <v>113</v>
      </c>
      <c r="C36" s="2">
        <v>58</v>
      </c>
      <c r="D36" s="2">
        <v>7</v>
      </c>
      <c r="E36" s="2">
        <v>65</v>
      </c>
      <c r="F36" s="5">
        <v>1</v>
      </c>
      <c r="G36" s="5">
        <v>0</v>
      </c>
      <c r="H36" s="5">
        <v>1</v>
      </c>
      <c r="I36" s="5">
        <v>0</v>
      </c>
      <c r="J36" s="5">
        <v>5</v>
      </c>
      <c r="K36" s="5">
        <v>0</v>
      </c>
      <c r="L36" s="5">
        <v>11</v>
      </c>
      <c r="M36" s="5">
        <v>1</v>
      </c>
      <c r="N36" s="5">
        <v>2</v>
      </c>
      <c r="O36" s="5">
        <v>0</v>
      </c>
      <c r="P36" s="5">
        <v>16</v>
      </c>
      <c r="Q36" s="5">
        <v>4</v>
      </c>
      <c r="R36" s="5">
        <v>22</v>
      </c>
      <c r="S36" s="5">
        <v>2</v>
      </c>
    </row>
    <row r="37" spans="1:19" ht="15.9" customHeight="1" x14ac:dyDescent="0.3">
      <c r="A37" s="4">
        <v>11300012</v>
      </c>
      <c r="B37" s="4" t="s">
        <v>114</v>
      </c>
      <c r="C37" s="2">
        <v>38</v>
      </c>
      <c r="D37" s="2">
        <v>0</v>
      </c>
      <c r="E37" s="2">
        <v>38</v>
      </c>
      <c r="F37" s="5">
        <v>0</v>
      </c>
      <c r="G37" s="5">
        <v>0</v>
      </c>
      <c r="H37" s="5">
        <v>1</v>
      </c>
      <c r="I37" s="5">
        <v>0</v>
      </c>
      <c r="J37" s="5">
        <v>4</v>
      </c>
      <c r="K37" s="5">
        <v>0</v>
      </c>
      <c r="L37" s="5">
        <v>3</v>
      </c>
      <c r="M37" s="5">
        <v>0</v>
      </c>
      <c r="N37" s="5">
        <v>2</v>
      </c>
      <c r="O37" s="5">
        <v>0</v>
      </c>
      <c r="P37" s="5">
        <v>12</v>
      </c>
      <c r="Q37" s="5">
        <v>0</v>
      </c>
      <c r="R37" s="5">
        <v>16</v>
      </c>
      <c r="S37" s="5">
        <v>0</v>
      </c>
    </row>
    <row r="38" spans="1:19" ht="15.9" customHeight="1" x14ac:dyDescent="0.3">
      <c r="A38" s="4">
        <v>11300014</v>
      </c>
      <c r="B38" s="4" t="s">
        <v>115</v>
      </c>
      <c r="C38" s="2">
        <v>63</v>
      </c>
      <c r="D38" s="2">
        <v>9</v>
      </c>
      <c r="E38" s="2">
        <v>72</v>
      </c>
      <c r="F38" s="5">
        <v>3</v>
      </c>
      <c r="G38" s="5">
        <v>0</v>
      </c>
      <c r="H38" s="5">
        <v>6</v>
      </c>
      <c r="I38" s="5">
        <v>0</v>
      </c>
      <c r="J38" s="5">
        <v>11</v>
      </c>
      <c r="K38" s="5">
        <v>2</v>
      </c>
      <c r="L38" s="5">
        <v>9</v>
      </c>
      <c r="M38" s="5">
        <v>0</v>
      </c>
      <c r="N38" s="5">
        <v>1</v>
      </c>
      <c r="O38" s="5">
        <v>0</v>
      </c>
      <c r="P38" s="5">
        <v>6</v>
      </c>
      <c r="Q38" s="5">
        <v>5</v>
      </c>
      <c r="R38" s="5">
        <v>27</v>
      </c>
      <c r="S38" s="5">
        <v>2</v>
      </c>
    </row>
    <row r="39" spans="1:19" ht="15.9" customHeight="1" x14ac:dyDescent="0.3">
      <c r="A39" s="4">
        <v>11300015</v>
      </c>
      <c r="B39" s="4" t="s">
        <v>116</v>
      </c>
      <c r="C39" s="2">
        <v>12</v>
      </c>
      <c r="D39" s="2">
        <v>0</v>
      </c>
      <c r="E39" s="2">
        <v>12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11</v>
      </c>
      <c r="S39" s="5">
        <v>0</v>
      </c>
    </row>
    <row r="40" spans="1:19" ht="15.9" customHeight="1" x14ac:dyDescent="0.3">
      <c r="A40" s="4">
        <v>11300016</v>
      </c>
      <c r="B40" s="4" t="s">
        <v>186</v>
      </c>
      <c r="C40" s="2">
        <v>55</v>
      </c>
      <c r="D40" s="2">
        <v>2</v>
      </c>
      <c r="E40" s="2">
        <v>57</v>
      </c>
      <c r="F40" s="5">
        <v>2</v>
      </c>
      <c r="G40" s="5">
        <v>0</v>
      </c>
      <c r="H40" s="5">
        <v>6</v>
      </c>
      <c r="I40" s="5">
        <v>0</v>
      </c>
      <c r="J40" s="5">
        <v>4</v>
      </c>
      <c r="K40" s="5">
        <v>0</v>
      </c>
      <c r="L40" s="5">
        <v>2</v>
      </c>
      <c r="M40" s="5">
        <v>0</v>
      </c>
      <c r="N40" s="5">
        <v>5</v>
      </c>
      <c r="O40" s="5">
        <v>0</v>
      </c>
      <c r="P40" s="5">
        <v>6</v>
      </c>
      <c r="Q40" s="5">
        <v>1</v>
      </c>
      <c r="R40" s="5">
        <v>30</v>
      </c>
      <c r="S40" s="5">
        <v>1</v>
      </c>
    </row>
    <row r="41" spans="1:19" ht="15.9" customHeight="1" x14ac:dyDescent="0.3">
      <c r="A41" s="4">
        <v>11300017</v>
      </c>
      <c r="B41" s="4" t="s">
        <v>117</v>
      </c>
      <c r="C41" s="2">
        <v>12</v>
      </c>
      <c r="D41" s="2">
        <v>0</v>
      </c>
      <c r="E41" s="2">
        <v>12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11</v>
      </c>
      <c r="S41" s="5">
        <v>0</v>
      </c>
    </row>
    <row r="42" spans="1:19" ht="15.9" customHeight="1" x14ac:dyDescent="0.3">
      <c r="A42" s="4">
        <v>11300019</v>
      </c>
      <c r="B42" s="4" t="s">
        <v>177</v>
      </c>
      <c r="C42" s="2">
        <v>9</v>
      </c>
      <c r="D42" s="2">
        <v>0</v>
      </c>
      <c r="E42" s="2">
        <v>9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1</v>
      </c>
      <c r="Q42" s="5">
        <v>0</v>
      </c>
      <c r="R42" s="5">
        <v>8</v>
      </c>
      <c r="S42" s="5">
        <v>0</v>
      </c>
    </row>
    <row r="43" spans="1:19" ht="15.9" customHeight="1" x14ac:dyDescent="0.3">
      <c r="A43" s="4">
        <v>11300021</v>
      </c>
      <c r="B43" s="4" t="s">
        <v>119</v>
      </c>
      <c r="C43" s="2">
        <v>28</v>
      </c>
      <c r="D43" s="2">
        <v>3</v>
      </c>
      <c r="E43" s="2">
        <v>31</v>
      </c>
      <c r="F43" s="5">
        <v>2</v>
      </c>
      <c r="G43" s="5">
        <v>0</v>
      </c>
      <c r="H43" s="5">
        <v>4</v>
      </c>
      <c r="I43" s="5">
        <v>2</v>
      </c>
      <c r="J43" s="5">
        <v>0</v>
      </c>
      <c r="K43" s="5">
        <v>0</v>
      </c>
      <c r="L43" s="5">
        <v>3</v>
      </c>
      <c r="M43" s="5">
        <v>0</v>
      </c>
      <c r="N43" s="5">
        <v>0</v>
      </c>
      <c r="O43" s="5">
        <v>0</v>
      </c>
      <c r="P43" s="5">
        <v>3</v>
      </c>
      <c r="Q43" s="5">
        <v>0</v>
      </c>
      <c r="R43" s="5">
        <v>16</v>
      </c>
      <c r="S43" s="5">
        <v>1</v>
      </c>
    </row>
    <row r="44" spans="1:19" ht="15.9" customHeight="1" x14ac:dyDescent="0.3">
      <c r="A44" s="4">
        <v>11300022</v>
      </c>
      <c r="B44" s="4" t="s">
        <v>120</v>
      </c>
      <c r="C44" s="2">
        <v>12</v>
      </c>
      <c r="D44" s="2">
        <v>1</v>
      </c>
      <c r="E44" s="2">
        <v>13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4</v>
      </c>
      <c r="Q44" s="5">
        <v>0</v>
      </c>
      <c r="R44" s="5">
        <v>8</v>
      </c>
      <c r="S44" s="5">
        <v>1</v>
      </c>
    </row>
    <row r="45" spans="1:19" ht="15.9" customHeight="1" x14ac:dyDescent="0.3">
      <c r="A45" s="4">
        <v>11300023</v>
      </c>
      <c r="B45" s="4" t="s">
        <v>121</v>
      </c>
      <c r="C45" s="2">
        <v>63</v>
      </c>
      <c r="D45" s="2">
        <v>5</v>
      </c>
      <c r="E45" s="2">
        <v>68</v>
      </c>
      <c r="F45" s="5">
        <v>2</v>
      </c>
      <c r="G45" s="5">
        <v>0</v>
      </c>
      <c r="H45" s="5">
        <v>0</v>
      </c>
      <c r="I45" s="5">
        <v>1</v>
      </c>
      <c r="J45" s="5">
        <v>6</v>
      </c>
      <c r="K45" s="5">
        <v>0</v>
      </c>
      <c r="L45" s="5">
        <v>8</v>
      </c>
      <c r="M45" s="5">
        <v>0</v>
      </c>
      <c r="N45" s="5">
        <v>6</v>
      </c>
      <c r="O45" s="5">
        <v>0</v>
      </c>
      <c r="P45" s="5">
        <v>15</v>
      </c>
      <c r="Q45" s="5">
        <v>3</v>
      </c>
      <c r="R45" s="5">
        <v>26</v>
      </c>
      <c r="S45" s="5">
        <v>1</v>
      </c>
    </row>
    <row r="46" spans="1:19" ht="15.9" customHeight="1" x14ac:dyDescent="0.3">
      <c r="A46" s="4">
        <v>11300025</v>
      </c>
      <c r="B46" s="4" t="s">
        <v>122</v>
      </c>
      <c r="C46" s="2">
        <v>27</v>
      </c>
      <c r="D46" s="2">
        <v>2</v>
      </c>
      <c r="E46" s="2">
        <v>29</v>
      </c>
      <c r="F46" s="5">
        <v>0</v>
      </c>
      <c r="G46" s="5">
        <v>0</v>
      </c>
      <c r="H46" s="5">
        <v>3</v>
      </c>
      <c r="I46" s="5">
        <v>0</v>
      </c>
      <c r="J46" s="5">
        <v>4</v>
      </c>
      <c r="K46" s="5">
        <v>0</v>
      </c>
      <c r="L46" s="5">
        <v>4</v>
      </c>
      <c r="M46" s="5">
        <v>0</v>
      </c>
      <c r="N46" s="5">
        <v>4</v>
      </c>
      <c r="O46" s="5">
        <v>0</v>
      </c>
      <c r="P46" s="5">
        <v>1</v>
      </c>
      <c r="Q46" s="5">
        <v>1</v>
      </c>
      <c r="R46" s="5">
        <v>11</v>
      </c>
      <c r="S46" s="5">
        <v>1</v>
      </c>
    </row>
    <row r="47" spans="1:19" ht="15.9" customHeight="1" x14ac:dyDescent="0.3">
      <c r="A47" s="4">
        <v>11300028</v>
      </c>
      <c r="B47" s="4" t="s">
        <v>123</v>
      </c>
      <c r="C47" s="2">
        <v>11</v>
      </c>
      <c r="D47" s="2">
        <v>0</v>
      </c>
      <c r="E47" s="2">
        <v>11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3</v>
      </c>
      <c r="Q47" s="5">
        <v>0</v>
      </c>
      <c r="R47" s="5">
        <v>8</v>
      </c>
      <c r="S47" s="5">
        <v>0</v>
      </c>
    </row>
    <row r="48" spans="1:19" ht="15.9" customHeight="1" x14ac:dyDescent="0.3">
      <c r="A48" s="4">
        <v>11300032</v>
      </c>
      <c r="B48" s="4" t="s">
        <v>124</v>
      </c>
      <c r="C48" s="2">
        <v>17</v>
      </c>
      <c r="D48" s="2">
        <v>1</v>
      </c>
      <c r="E48" s="2">
        <v>18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2</v>
      </c>
      <c r="M48" s="5">
        <v>0</v>
      </c>
      <c r="N48" s="5">
        <v>0</v>
      </c>
      <c r="O48" s="5">
        <v>0</v>
      </c>
      <c r="P48" s="5">
        <v>6</v>
      </c>
      <c r="Q48" s="5">
        <v>0</v>
      </c>
      <c r="R48" s="5">
        <v>9</v>
      </c>
      <c r="S48" s="5">
        <v>1</v>
      </c>
    </row>
    <row r="49" spans="1:19" ht="15.9" customHeight="1" x14ac:dyDescent="0.3">
      <c r="A49" s="4">
        <v>11300039</v>
      </c>
      <c r="B49" s="4" t="s">
        <v>125</v>
      </c>
      <c r="C49" s="2">
        <v>14</v>
      </c>
      <c r="D49" s="2">
        <v>3</v>
      </c>
      <c r="E49" s="2">
        <v>17</v>
      </c>
      <c r="F49" s="5">
        <v>0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2</v>
      </c>
      <c r="M49" s="5">
        <v>0</v>
      </c>
      <c r="N49" s="5">
        <v>2</v>
      </c>
      <c r="O49" s="5">
        <v>0</v>
      </c>
      <c r="P49" s="5">
        <v>1</v>
      </c>
      <c r="Q49" s="5">
        <v>0</v>
      </c>
      <c r="R49" s="5">
        <v>8</v>
      </c>
      <c r="S49" s="5">
        <v>3</v>
      </c>
    </row>
    <row r="50" spans="1:19" ht="15.9" customHeight="1" x14ac:dyDescent="0.3">
      <c r="A50" s="4">
        <v>11300040</v>
      </c>
      <c r="B50" s="4" t="s">
        <v>126</v>
      </c>
      <c r="C50" s="2">
        <v>16</v>
      </c>
      <c r="D50" s="2">
        <v>2</v>
      </c>
      <c r="E50" s="2">
        <v>18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5">
        <v>0</v>
      </c>
      <c r="P50" s="5">
        <v>3</v>
      </c>
      <c r="Q50" s="5">
        <v>1</v>
      </c>
      <c r="R50" s="5">
        <v>12</v>
      </c>
      <c r="S50" s="5">
        <v>1</v>
      </c>
    </row>
    <row r="51" spans="1:19" ht="15.9" customHeight="1" x14ac:dyDescent="0.3">
      <c r="A51" s="4">
        <v>11300041</v>
      </c>
      <c r="B51" s="4" t="s">
        <v>127</v>
      </c>
      <c r="C51" s="2">
        <v>37</v>
      </c>
      <c r="D51" s="2">
        <v>2</v>
      </c>
      <c r="E51" s="2">
        <v>39</v>
      </c>
      <c r="F51" s="5">
        <v>0</v>
      </c>
      <c r="G51" s="5">
        <v>0</v>
      </c>
      <c r="H51" s="5">
        <v>2</v>
      </c>
      <c r="I51" s="5">
        <v>0</v>
      </c>
      <c r="J51" s="5">
        <v>2</v>
      </c>
      <c r="K51" s="5">
        <v>0</v>
      </c>
      <c r="L51" s="5">
        <v>1</v>
      </c>
      <c r="M51" s="5">
        <v>0</v>
      </c>
      <c r="N51" s="5">
        <v>5</v>
      </c>
      <c r="O51" s="5">
        <v>1</v>
      </c>
      <c r="P51" s="5">
        <v>11</v>
      </c>
      <c r="Q51" s="5">
        <v>0</v>
      </c>
      <c r="R51" s="5">
        <v>16</v>
      </c>
      <c r="S51" s="5">
        <v>1</v>
      </c>
    </row>
    <row r="52" spans="1:19" ht="15.9" customHeight="1" x14ac:dyDescent="0.3">
      <c r="A52" s="4">
        <v>11300050</v>
      </c>
      <c r="B52" s="4" t="s">
        <v>129</v>
      </c>
      <c r="C52" s="2">
        <v>15</v>
      </c>
      <c r="D52" s="2">
        <v>2</v>
      </c>
      <c r="E52" s="2">
        <v>17</v>
      </c>
      <c r="F52" s="5">
        <v>0</v>
      </c>
      <c r="G52" s="5">
        <v>0</v>
      </c>
      <c r="H52" s="5">
        <v>1</v>
      </c>
      <c r="I52" s="5">
        <v>0</v>
      </c>
      <c r="J52" s="5">
        <v>1</v>
      </c>
      <c r="K52" s="5">
        <v>0</v>
      </c>
      <c r="L52" s="5">
        <v>2</v>
      </c>
      <c r="M52" s="5">
        <v>0</v>
      </c>
      <c r="N52" s="5">
        <v>0</v>
      </c>
      <c r="O52" s="5">
        <v>0</v>
      </c>
      <c r="P52" s="5">
        <v>2</v>
      </c>
      <c r="Q52" s="5">
        <v>0</v>
      </c>
      <c r="R52" s="5">
        <v>9</v>
      </c>
      <c r="S52" s="5">
        <v>2</v>
      </c>
    </row>
    <row r="53" spans="1:19" ht="15.9" customHeight="1" x14ac:dyDescent="0.3">
      <c r="A53" s="4">
        <v>11300055</v>
      </c>
      <c r="B53" s="4" t="s">
        <v>130</v>
      </c>
      <c r="C53" s="2">
        <v>17</v>
      </c>
      <c r="D53" s="2">
        <v>1</v>
      </c>
      <c r="E53" s="2">
        <v>18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4</v>
      </c>
      <c r="M53" s="5">
        <v>0</v>
      </c>
      <c r="N53" s="5">
        <v>0</v>
      </c>
      <c r="O53" s="5">
        <v>0</v>
      </c>
      <c r="P53" s="5">
        <v>2</v>
      </c>
      <c r="Q53" s="5">
        <v>0</v>
      </c>
      <c r="R53" s="5">
        <v>11</v>
      </c>
      <c r="S53" s="5">
        <v>1</v>
      </c>
    </row>
    <row r="54" spans="1:19" ht="15.9" customHeight="1" x14ac:dyDescent="0.3">
      <c r="A54" s="4">
        <v>11300057</v>
      </c>
      <c r="B54" s="4" t="s">
        <v>261</v>
      </c>
      <c r="C54" s="2">
        <v>14</v>
      </c>
      <c r="D54" s="2">
        <v>2</v>
      </c>
      <c r="E54" s="2">
        <v>16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0</v>
      </c>
      <c r="P54" s="5">
        <v>2</v>
      </c>
      <c r="Q54" s="5">
        <v>0</v>
      </c>
      <c r="R54" s="5">
        <v>12</v>
      </c>
      <c r="S54" s="5">
        <v>1</v>
      </c>
    </row>
    <row r="55" spans="1:19" ht="15.9" customHeight="1" x14ac:dyDescent="0.3">
      <c r="A55" s="4">
        <v>11310005</v>
      </c>
      <c r="B55" s="4" t="s">
        <v>32</v>
      </c>
      <c r="C55" s="2">
        <v>31</v>
      </c>
      <c r="D55" s="2">
        <v>0</v>
      </c>
      <c r="E55" s="2">
        <v>31</v>
      </c>
      <c r="F55" s="5">
        <v>0</v>
      </c>
      <c r="G55" s="5">
        <v>0</v>
      </c>
      <c r="H55" s="5">
        <v>2</v>
      </c>
      <c r="I55" s="5">
        <v>0</v>
      </c>
      <c r="J55" s="5">
        <v>14</v>
      </c>
      <c r="K55" s="5">
        <v>0</v>
      </c>
      <c r="L55" s="5">
        <v>5</v>
      </c>
      <c r="M55" s="5">
        <v>0</v>
      </c>
      <c r="N55" s="5">
        <v>3</v>
      </c>
      <c r="O55" s="5">
        <v>0</v>
      </c>
      <c r="P55" s="5">
        <v>1</v>
      </c>
      <c r="Q55" s="5">
        <v>0</v>
      </c>
      <c r="R55" s="5">
        <v>6</v>
      </c>
      <c r="S55" s="5">
        <v>0</v>
      </c>
    </row>
    <row r="56" spans="1:19" ht="15.9" customHeight="1" x14ac:dyDescent="0.3">
      <c r="A56" s="4">
        <v>11310006</v>
      </c>
      <c r="B56" s="4" t="s">
        <v>33</v>
      </c>
      <c r="C56" s="2">
        <v>82</v>
      </c>
      <c r="D56" s="2">
        <v>4</v>
      </c>
      <c r="E56" s="2">
        <v>86</v>
      </c>
      <c r="F56" s="5">
        <v>2</v>
      </c>
      <c r="G56" s="5">
        <v>0</v>
      </c>
      <c r="H56" s="5">
        <v>7</v>
      </c>
      <c r="I56" s="5">
        <v>0</v>
      </c>
      <c r="J56" s="5">
        <v>9</v>
      </c>
      <c r="K56" s="5">
        <v>0</v>
      </c>
      <c r="L56" s="5">
        <v>11</v>
      </c>
      <c r="M56" s="5">
        <v>1</v>
      </c>
      <c r="N56" s="5">
        <v>9</v>
      </c>
      <c r="O56" s="5">
        <v>1</v>
      </c>
      <c r="P56" s="5">
        <v>18</v>
      </c>
      <c r="Q56" s="5">
        <v>1</v>
      </c>
      <c r="R56" s="5">
        <v>26</v>
      </c>
      <c r="S56" s="5">
        <v>1</v>
      </c>
    </row>
    <row r="57" spans="1:19" ht="15.9" customHeight="1" x14ac:dyDescent="0.3">
      <c r="A57" s="4">
        <v>11310008</v>
      </c>
      <c r="B57" s="4" t="s">
        <v>187</v>
      </c>
      <c r="C57" s="2">
        <v>30</v>
      </c>
      <c r="D57" s="2">
        <v>3</v>
      </c>
      <c r="E57" s="2">
        <v>33</v>
      </c>
      <c r="F57" s="5">
        <v>0</v>
      </c>
      <c r="G57" s="5">
        <v>0</v>
      </c>
      <c r="H57" s="5">
        <v>1</v>
      </c>
      <c r="I57" s="5">
        <v>0</v>
      </c>
      <c r="J57" s="5">
        <v>4</v>
      </c>
      <c r="K57" s="5">
        <v>0</v>
      </c>
      <c r="L57" s="5">
        <v>2</v>
      </c>
      <c r="M57" s="5">
        <v>0</v>
      </c>
      <c r="N57" s="5">
        <v>2</v>
      </c>
      <c r="O57" s="5">
        <v>0</v>
      </c>
      <c r="P57" s="5">
        <v>11</v>
      </c>
      <c r="Q57" s="5">
        <v>2</v>
      </c>
      <c r="R57" s="5">
        <v>10</v>
      </c>
      <c r="S57" s="5">
        <v>1</v>
      </c>
    </row>
    <row r="58" spans="1:19" ht="15.9" customHeight="1" x14ac:dyDescent="0.3">
      <c r="A58" s="4">
        <v>11310011</v>
      </c>
      <c r="B58" s="4" t="s">
        <v>178</v>
      </c>
      <c r="C58" s="2">
        <v>81</v>
      </c>
      <c r="D58" s="2">
        <v>10</v>
      </c>
      <c r="E58" s="2">
        <v>91</v>
      </c>
      <c r="F58" s="5">
        <v>0</v>
      </c>
      <c r="G58" s="5">
        <v>0</v>
      </c>
      <c r="H58" s="5">
        <v>2</v>
      </c>
      <c r="I58" s="5">
        <v>0</v>
      </c>
      <c r="J58" s="5">
        <v>8</v>
      </c>
      <c r="K58" s="5">
        <v>1</v>
      </c>
      <c r="L58" s="5">
        <v>2</v>
      </c>
      <c r="M58" s="5">
        <v>2</v>
      </c>
      <c r="N58" s="5">
        <v>4</v>
      </c>
      <c r="O58" s="5">
        <v>0</v>
      </c>
      <c r="P58" s="5">
        <v>41</v>
      </c>
      <c r="Q58" s="5">
        <v>6</v>
      </c>
      <c r="R58" s="5">
        <v>24</v>
      </c>
      <c r="S58" s="5">
        <v>1</v>
      </c>
    </row>
    <row r="59" spans="1:19" ht="15.9" customHeight="1" x14ac:dyDescent="0.3">
      <c r="A59" s="4">
        <v>11310019</v>
      </c>
      <c r="B59" s="4" t="s">
        <v>34</v>
      </c>
      <c r="C59" s="2">
        <v>10</v>
      </c>
      <c r="D59" s="2">
        <v>1</v>
      </c>
      <c r="E59" s="2">
        <v>11</v>
      </c>
      <c r="F59" s="5">
        <v>0</v>
      </c>
      <c r="G59" s="5">
        <v>0</v>
      </c>
      <c r="H59" s="5">
        <v>1</v>
      </c>
      <c r="I59" s="5">
        <v>0</v>
      </c>
      <c r="J59" s="5">
        <v>2</v>
      </c>
      <c r="K59" s="5">
        <v>0</v>
      </c>
      <c r="L59" s="5">
        <v>3</v>
      </c>
      <c r="M59" s="5">
        <v>0</v>
      </c>
      <c r="N59" s="5">
        <v>1</v>
      </c>
      <c r="O59" s="5">
        <v>0</v>
      </c>
      <c r="P59" s="5">
        <v>1</v>
      </c>
      <c r="Q59" s="5">
        <v>0</v>
      </c>
      <c r="R59" s="5">
        <v>2</v>
      </c>
      <c r="S59" s="5">
        <v>1</v>
      </c>
    </row>
    <row r="60" spans="1:19" ht="15.9" customHeight="1" x14ac:dyDescent="0.3">
      <c r="A60" s="4">
        <v>11310029</v>
      </c>
      <c r="B60" s="4" t="s">
        <v>35</v>
      </c>
      <c r="C60" s="2">
        <v>57</v>
      </c>
      <c r="D60" s="2">
        <v>1</v>
      </c>
      <c r="E60" s="2">
        <v>58</v>
      </c>
      <c r="F60" s="5">
        <v>1</v>
      </c>
      <c r="G60" s="5">
        <v>0</v>
      </c>
      <c r="H60" s="5">
        <v>10</v>
      </c>
      <c r="I60" s="5">
        <v>0</v>
      </c>
      <c r="J60" s="5">
        <v>6</v>
      </c>
      <c r="K60" s="5">
        <v>0</v>
      </c>
      <c r="L60" s="5">
        <v>4</v>
      </c>
      <c r="M60" s="5">
        <v>0</v>
      </c>
      <c r="N60" s="5">
        <v>3</v>
      </c>
      <c r="O60" s="5">
        <v>1</v>
      </c>
      <c r="P60" s="5">
        <v>9</v>
      </c>
      <c r="Q60" s="5">
        <v>0</v>
      </c>
      <c r="R60" s="5">
        <v>24</v>
      </c>
      <c r="S60" s="5">
        <v>0</v>
      </c>
    </row>
    <row r="61" spans="1:19" ht="15.9" customHeight="1" x14ac:dyDescent="0.3">
      <c r="A61" s="4">
        <v>11310033</v>
      </c>
      <c r="B61" s="4" t="s">
        <v>36</v>
      </c>
      <c r="C61" s="2">
        <v>12</v>
      </c>
      <c r="D61" s="2">
        <v>2</v>
      </c>
      <c r="E61" s="2">
        <v>14</v>
      </c>
      <c r="F61" s="5">
        <v>0</v>
      </c>
      <c r="G61" s="5">
        <v>0</v>
      </c>
      <c r="H61" s="5">
        <v>1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2</v>
      </c>
      <c r="O61" s="5">
        <v>0</v>
      </c>
      <c r="P61" s="5">
        <v>3</v>
      </c>
      <c r="Q61" s="5">
        <v>0</v>
      </c>
      <c r="R61" s="5">
        <v>6</v>
      </c>
      <c r="S61" s="5">
        <v>2</v>
      </c>
    </row>
    <row r="62" spans="1:19" ht="15.9" customHeight="1" x14ac:dyDescent="0.3">
      <c r="A62" s="4">
        <v>11310047</v>
      </c>
      <c r="B62" s="4" t="s">
        <v>37</v>
      </c>
      <c r="C62" s="2">
        <v>74</v>
      </c>
      <c r="D62" s="2">
        <v>11</v>
      </c>
      <c r="E62" s="2">
        <v>85</v>
      </c>
      <c r="F62" s="5">
        <v>0</v>
      </c>
      <c r="G62" s="5">
        <v>0</v>
      </c>
      <c r="H62" s="5">
        <v>8</v>
      </c>
      <c r="I62" s="5">
        <v>1</v>
      </c>
      <c r="J62" s="5">
        <v>7</v>
      </c>
      <c r="K62" s="5">
        <v>1</v>
      </c>
      <c r="L62" s="5">
        <v>7</v>
      </c>
      <c r="M62" s="5">
        <v>0</v>
      </c>
      <c r="N62" s="5">
        <v>4</v>
      </c>
      <c r="O62" s="5">
        <v>0</v>
      </c>
      <c r="P62" s="5">
        <v>20</v>
      </c>
      <c r="Q62" s="5">
        <v>4</v>
      </c>
      <c r="R62" s="5">
        <v>28</v>
      </c>
      <c r="S62" s="5">
        <v>5</v>
      </c>
    </row>
    <row r="63" spans="1:19" ht="15.9" customHeight="1" x14ac:dyDescent="0.3">
      <c r="A63" s="4">
        <v>11310060</v>
      </c>
      <c r="B63" s="4" t="s">
        <v>38</v>
      </c>
      <c r="C63" s="2">
        <v>103</v>
      </c>
      <c r="D63" s="2">
        <v>7</v>
      </c>
      <c r="E63" s="2">
        <v>110</v>
      </c>
      <c r="F63" s="5">
        <v>1</v>
      </c>
      <c r="G63" s="5">
        <v>0</v>
      </c>
      <c r="H63" s="5">
        <v>12</v>
      </c>
      <c r="I63" s="5">
        <v>0</v>
      </c>
      <c r="J63" s="5">
        <v>17</v>
      </c>
      <c r="K63" s="5">
        <v>1</v>
      </c>
      <c r="L63" s="5">
        <v>9</v>
      </c>
      <c r="M63" s="5">
        <v>1</v>
      </c>
      <c r="N63" s="5">
        <v>16</v>
      </c>
      <c r="O63" s="5">
        <v>2</v>
      </c>
      <c r="P63" s="5">
        <v>25</v>
      </c>
      <c r="Q63" s="5">
        <v>2</v>
      </c>
      <c r="R63" s="5">
        <v>23</v>
      </c>
      <c r="S63" s="5">
        <v>1</v>
      </c>
    </row>
    <row r="64" spans="1:19" ht="15.9" customHeight="1" x14ac:dyDescent="0.3">
      <c r="A64" s="4">
        <v>11310064</v>
      </c>
      <c r="B64" s="4" t="s">
        <v>39</v>
      </c>
      <c r="C64" s="2">
        <v>71</v>
      </c>
      <c r="D64" s="2">
        <v>8</v>
      </c>
      <c r="E64" s="2">
        <v>79</v>
      </c>
      <c r="F64" s="5">
        <v>1</v>
      </c>
      <c r="G64" s="5">
        <v>0</v>
      </c>
      <c r="H64" s="5">
        <v>4</v>
      </c>
      <c r="I64" s="5">
        <v>3</v>
      </c>
      <c r="J64" s="5">
        <v>6</v>
      </c>
      <c r="K64" s="5">
        <v>1</v>
      </c>
      <c r="L64" s="5">
        <v>5</v>
      </c>
      <c r="M64" s="5">
        <v>2</v>
      </c>
      <c r="N64" s="5">
        <v>5</v>
      </c>
      <c r="O64" s="5">
        <v>1</v>
      </c>
      <c r="P64" s="5">
        <v>27</v>
      </c>
      <c r="Q64" s="5">
        <v>1</v>
      </c>
      <c r="R64" s="5">
        <v>23</v>
      </c>
      <c r="S64" s="5">
        <v>0</v>
      </c>
    </row>
    <row r="65" spans="1:19" ht="15.9" customHeight="1" x14ac:dyDescent="0.3">
      <c r="A65" s="4">
        <v>11310070</v>
      </c>
      <c r="B65" s="4" t="s">
        <v>40</v>
      </c>
      <c r="C65" s="2">
        <v>44</v>
      </c>
      <c r="D65" s="2">
        <v>5</v>
      </c>
      <c r="E65" s="2">
        <v>49</v>
      </c>
      <c r="F65" s="5">
        <v>0</v>
      </c>
      <c r="G65" s="5">
        <v>0</v>
      </c>
      <c r="H65" s="5">
        <v>2</v>
      </c>
      <c r="I65" s="5">
        <v>1</v>
      </c>
      <c r="J65" s="5">
        <v>11</v>
      </c>
      <c r="K65" s="5">
        <v>0</v>
      </c>
      <c r="L65" s="5">
        <v>1</v>
      </c>
      <c r="M65" s="5">
        <v>0</v>
      </c>
      <c r="N65" s="5">
        <v>4</v>
      </c>
      <c r="O65" s="5">
        <v>1</v>
      </c>
      <c r="P65" s="5">
        <v>6</v>
      </c>
      <c r="Q65" s="5">
        <v>0</v>
      </c>
      <c r="R65" s="5">
        <v>20</v>
      </c>
      <c r="S65" s="5">
        <v>3</v>
      </c>
    </row>
    <row r="66" spans="1:19" ht="15.9" customHeight="1" x14ac:dyDescent="0.3">
      <c r="A66" s="4">
        <v>11310075</v>
      </c>
      <c r="B66" s="4" t="s">
        <v>41</v>
      </c>
      <c r="C66" s="2">
        <v>83</v>
      </c>
      <c r="D66" s="2">
        <v>8</v>
      </c>
      <c r="E66" s="2">
        <v>91</v>
      </c>
      <c r="F66" s="5">
        <v>2</v>
      </c>
      <c r="G66" s="5">
        <v>1</v>
      </c>
      <c r="H66" s="5">
        <v>5</v>
      </c>
      <c r="I66" s="5">
        <v>2</v>
      </c>
      <c r="J66" s="5">
        <v>9</v>
      </c>
      <c r="K66" s="5">
        <v>0</v>
      </c>
      <c r="L66" s="5">
        <v>6</v>
      </c>
      <c r="M66" s="5">
        <v>0</v>
      </c>
      <c r="N66" s="5">
        <v>8</v>
      </c>
      <c r="O66" s="5">
        <v>0</v>
      </c>
      <c r="P66" s="5">
        <v>19</v>
      </c>
      <c r="Q66" s="5">
        <v>2</v>
      </c>
      <c r="R66" s="5">
        <v>34</v>
      </c>
      <c r="S66" s="5">
        <v>3</v>
      </c>
    </row>
    <row r="67" spans="1:19" ht="15.9" customHeight="1" x14ac:dyDescent="0.3">
      <c r="A67" s="4">
        <v>11310076</v>
      </c>
      <c r="B67" s="4" t="s">
        <v>42</v>
      </c>
      <c r="C67" s="2">
        <v>25</v>
      </c>
      <c r="D67" s="2">
        <v>1</v>
      </c>
      <c r="E67" s="2">
        <v>26</v>
      </c>
      <c r="F67" s="5">
        <v>0</v>
      </c>
      <c r="G67" s="5">
        <v>0</v>
      </c>
      <c r="H67" s="5">
        <v>0</v>
      </c>
      <c r="I67" s="5">
        <v>0</v>
      </c>
      <c r="J67" s="5">
        <v>4</v>
      </c>
      <c r="K67" s="5">
        <v>0</v>
      </c>
      <c r="L67" s="5">
        <v>1</v>
      </c>
      <c r="M67" s="5">
        <v>0</v>
      </c>
      <c r="N67" s="5">
        <v>1</v>
      </c>
      <c r="O67" s="5">
        <v>0</v>
      </c>
      <c r="P67" s="5">
        <v>7</v>
      </c>
      <c r="Q67" s="5">
        <v>0</v>
      </c>
      <c r="R67" s="5">
        <v>12</v>
      </c>
      <c r="S67" s="5">
        <v>1</v>
      </c>
    </row>
    <row r="68" spans="1:19" ht="15.9" customHeight="1" x14ac:dyDescent="0.3">
      <c r="A68" s="4">
        <v>11310077</v>
      </c>
      <c r="B68" s="4" t="s">
        <v>43</v>
      </c>
      <c r="C68" s="2">
        <v>38</v>
      </c>
      <c r="D68" s="2">
        <v>1</v>
      </c>
      <c r="E68" s="2">
        <v>39</v>
      </c>
      <c r="F68" s="5">
        <v>1</v>
      </c>
      <c r="G68" s="5">
        <v>0</v>
      </c>
      <c r="H68" s="5">
        <v>3</v>
      </c>
      <c r="I68" s="5">
        <v>0</v>
      </c>
      <c r="J68" s="5">
        <v>6</v>
      </c>
      <c r="K68" s="5">
        <v>0</v>
      </c>
      <c r="L68" s="5">
        <v>1</v>
      </c>
      <c r="M68" s="5">
        <v>0</v>
      </c>
      <c r="N68" s="5">
        <v>4</v>
      </c>
      <c r="O68" s="5">
        <v>0</v>
      </c>
      <c r="P68" s="5">
        <v>13</v>
      </c>
      <c r="Q68" s="5">
        <v>0</v>
      </c>
      <c r="R68" s="5">
        <v>10</v>
      </c>
      <c r="S68" s="5">
        <v>1</v>
      </c>
    </row>
    <row r="69" spans="1:19" ht="15.9" customHeight="1" x14ac:dyDescent="0.3">
      <c r="A69" s="4">
        <v>11310098</v>
      </c>
      <c r="B69" s="4" t="s">
        <v>44</v>
      </c>
      <c r="C69" s="2">
        <v>26</v>
      </c>
      <c r="D69" s="2">
        <v>2</v>
      </c>
      <c r="E69" s="2">
        <v>28</v>
      </c>
      <c r="F69" s="5">
        <v>0</v>
      </c>
      <c r="G69" s="5">
        <v>0</v>
      </c>
      <c r="H69" s="5">
        <v>0</v>
      </c>
      <c r="I69" s="5">
        <v>0</v>
      </c>
      <c r="J69" s="5">
        <v>7</v>
      </c>
      <c r="K69" s="5">
        <v>0</v>
      </c>
      <c r="L69" s="5">
        <v>4</v>
      </c>
      <c r="M69" s="5">
        <v>0</v>
      </c>
      <c r="N69" s="5">
        <v>1</v>
      </c>
      <c r="O69" s="5">
        <v>0</v>
      </c>
      <c r="P69" s="5">
        <v>10</v>
      </c>
      <c r="Q69" s="5">
        <v>1</v>
      </c>
      <c r="R69" s="5">
        <v>4</v>
      </c>
      <c r="S69" s="5">
        <v>1</v>
      </c>
    </row>
    <row r="70" spans="1:19" ht="15.9" customHeight="1" x14ac:dyDescent="0.3">
      <c r="A70" s="4">
        <v>11310099</v>
      </c>
      <c r="B70" s="4" t="s">
        <v>45</v>
      </c>
      <c r="C70" s="2">
        <v>31</v>
      </c>
      <c r="D70" s="2">
        <v>1</v>
      </c>
      <c r="E70" s="2">
        <v>32</v>
      </c>
      <c r="F70" s="5">
        <v>0</v>
      </c>
      <c r="G70" s="5">
        <v>0</v>
      </c>
      <c r="H70" s="5">
        <v>3</v>
      </c>
      <c r="I70" s="5">
        <v>0</v>
      </c>
      <c r="J70" s="5">
        <v>3</v>
      </c>
      <c r="K70" s="5">
        <v>0</v>
      </c>
      <c r="L70" s="5">
        <v>4</v>
      </c>
      <c r="M70" s="5">
        <v>0</v>
      </c>
      <c r="N70" s="5">
        <v>2</v>
      </c>
      <c r="O70" s="5">
        <v>0</v>
      </c>
      <c r="P70" s="5">
        <v>9</v>
      </c>
      <c r="Q70" s="5">
        <v>1</v>
      </c>
      <c r="R70" s="5">
        <v>10</v>
      </c>
      <c r="S70" s="5">
        <v>0</v>
      </c>
    </row>
    <row r="71" spans="1:19" ht="15.9" customHeight="1" x14ac:dyDescent="0.3">
      <c r="A71" s="4">
        <v>11310115</v>
      </c>
      <c r="B71" s="4" t="s">
        <v>46</v>
      </c>
      <c r="C71" s="2">
        <v>35</v>
      </c>
      <c r="D71" s="2">
        <v>2</v>
      </c>
      <c r="E71" s="2">
        <v>37</v>
      </c>
      <c r="F71" s="5">
        <v>0</v>
      </c>
      <c r="G71" s="5">
        <v>0</v>
      </c>
      <c r="H71" s="5">
        <v>2</v>
      </c>
      <c r="I71" s="5">
        <v>0</v>
      </c>
      <c r="J71" s="5">
        <v>3</v>
      </c>
      <c r="K71" s="5">
        <v>1</v>
      </c>
      <c r="L71" s="5">
        <v>6</v>
      </c>
      <c r="M71" s="5">
        <v>0</v>
      </c>
      <c r="N71" s="5">
        <v>1</v>
      </c>
      <c r="O71" s="5">
        <v>0</v>
      </c>
      <c r="P71" s="5">
        <v>6</v>
      </c>
      <c r="Q71" s="5">
        <v>0</v>
      </c>
      <c r="R71" s="5">
        <v>17</v>
      </c>
      <c r="S71" s="5">
        <v>1</v>
      </c>
    </row>
    <row r="72" spans="1:19" ht="15.9" customHeight="1" x14ac:dyDescent="0.3">
      <c r="A72" s="4">
        <v>11310117</v>
      </c>
      <c r="B72" s="4" t="s">
        <v>47</v>
      </c>
      <c r="C72" s="2">
        <v>45</v>
      </c>
      <c r="D72" s="2">
        <v>3</v>
      </c>
      <c r="E72" s="2">
        <v>48</v>
      </c>
      <c r="F72" s="5">
        <v>1</v>
      </c>
      <c r="G72" s="5">
        <v>0</v>
      </c>
      <c r="H72" s="5">
        <v>2</v>
      </c>
      <c r="I72" s="5">
        <v>0</v>
      </c>
      <c r="J72" s="5">
        <v>5</v>
      </c>
      <c r="K72" s="5">
        <v>1</v>
      </c>
      <c r="L72" s="5">
        <v>5</v>
      </c>
      <c r="M72" s="5">
        <v>1</v>
      </c>
      <c r="N72" s="5">
        <v>2</v>
      </c>
      <c r="O72" s="5">
        <v>0</v>
      </c>
      <c r="P72" s="5">
        <v>10</v>
      </c>
      <c r="Q72" s="5">
        <v>1</v>
      </c>
      <c r="R72" s="5">
        <v>20</v>
      </c>
      <c r="S72" s="5">
        <v>0</v>
      </c>
    </row>
    <row r="73" spans="1:19" ht="15.9" customHeight="1" x14ac:dyDescent="0.3">
      <c r="A73" s="4">
        <v>11310121</v>
      </c>
      <c r="B73" s="4" t="s">
        <v>48</v>
      </c>
      <c r="C73" s="2">
        <v>58</v>
      </c>
      <c r="D73" s="2">
        <v>8</v>
      </c>
      <c r="E73" s="2">
        <v>66</v>
      </c>
      <c r="F73" s="5">
        <v>0</v>
      </c>
      <c r="G73" s="5">
        <v>0</v>
      </c>
      <c r="H73" s="5">
        <v>3</v>
      </c>
      <c r="I73" s="5">
        <v>1</v>
      </c>
      <c r="J73" s="5">
        <v>5</v>
      </c>
      <c r="K73" s="5">
        <v>1</v>
      </c>
      <c r="L73" s="5">
        <v>4</v>
      </c>
      <c r="M73" s="5">
        <v>0</v>
      </c>
      <c r="N73" s="5">
        <v>7</v>
      </c>
      <c r="O73" s="5">
        <v>0</v>
      </c>
      <c r="P73" s="5">
        <v>19</v>
      </c>
      <c r="Q73" s="5">
        <v>4</v>
      </c>
      <c r="R73" s="5">
        <v>20</v>
      </c>
      <c r="S73" s="5">
        <v>2</v>
      </c>
    </row>
    <row r="74" spans="1:19" ht="15.9" customHeight="1" x14ac:dyDescent="0.3">
      <c r="A74" s="4">
        <v>11310123</v>
      </c>
      <c r="B74" s="4" t="s">
        <v>49</v>
      </c>
      <c r="C74" s="2">
        <v>31</v>
      </c>
      <c r="D74" s="2">
        <v>3</v>
      </c>
      <c r="E74" s="2">
        <v>34</v>
      </c>
      <c r="F74" s="5">
        <v>0</v>
      </c>
      <c r="G74" s="5">
        <v>0</v>
      </c>
      <c r="H74" s="5">
        <v>0</v>
      </c>
      <c r="I74" s="5">
        <v>0</v>
      </c>
      <c r="J74" s="5">
        <v>2</v>
      </c>
      <c r="K74" s="5">
        <v>0</v>
      </c>
      <c r="L74" s="5">
        <v>3</v>
      </c>
      <c r="M74" s="5">
        <v>0</v>
      </c>
      <c r="N74" s="5">
        <v>4</v>
      </c>
      <c r="O74" s="5">
        <v>1</v>
      </c>
      <c r="P74" s="5">
        <v>4</v>
      </c>
      <c r="Q74" s="5">
        <v>0</v>
      </c>
      <c r="R74" s="5">
        <v>18</v>
      </c>
      <c r="S74" s="5">
        <v>2</v>
      </c>
    </row>
    <row r="75" spans="1:19" ht="15.9" customHeight="1" x14ac:dyDescent="0.3">
      <c r="A75" s="4">
        <v>11310124</v>
      </c>
      <c r="B75" s="4" t="s">
        <v>50</v>
      </c>
      <c r="C75" s="2">
        <v>26</v>
      </c>
      <c r="D75" s="2">
        <v>2</v>
      </c>
      <c r="E75" s="2">
        <v>28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6</v>
      </c>
      <c r="Q75" s="5">
        <v>1</v>
      </c>
      <c r="R75" s="5">
        <v>20</v>
      </c>
      <c r="S75" s="5">
        <v>1</v>
      </c>
    </row>
    <row r="76" spans="1:19" ht="15.9" customHeight="1" x14ac:dyDescent="0.3">
      <c r="A76" s="4">
        <v>11310126</v>
      </c>
      <c r="B76" s="4" t="s">
        <v>51</v>
      </c>
      <c r="C76" s="2">
        <v>39</v>
      </c>
      <c r="D76" s="2">
        <v>3</v>
      </c>
      <c r="E76" s="2">
        <v>42</v>
      </c>
      <c r="F76" s="5">
        <v>0</v>
      </c>
      <c r="G76" s="5">
        <v>0</v>
      </c>
      <c r="H76" s="5">
        <v>1</v>
      </c>
      <c r="I76" s="5">
        <v>0</v>
      </c>
      <c r="J76" s="5">
        <v>10</v>
      </c>
      <c r="K76" s="5">
        <v>0</v>
      </c>
      <c r="L76" s="5">
        <v>9</v>
      </c>
      <c r="M76" s="5">
        <v>0</v>
      </c>
      <c r="N76" s="5">
        <v>2</v>
      </c>
      <c r="O76" s="5">
        <v>1</v>
      </c>
      <c r="P76" s="5">
        <v>7</v>
      </c>
      <c r="Q76" s="5">
        <v>0</v>
      </c>
      <c r="R76" s="5">
        <v>10</v>
      </c>
      <c r="S76" s="5">
        <v>2</v>
      </c>
    </row>
    <row r="77" spans="1:19" ht="15.9" customHeight="1" x14ac:dyDescent="0.3">
      <c r="A77" s="4">
        <v>11310129</v>
      </c>
      <c r="B77" s="4" t="s">
        <v>52</v>
      </c>
      <c r="C77" s="2">
        <v>30</v>
      </c>
      <c r="D77" s="2">
        <v>0</v>
      </c>
      <c r="E77" s="2">
        <v>30</v>
      </c>
      <c r="F77" s="5">
        <v>0</v>
      </c>
      <c r="G77" s="5">
        <v>0</v>
      </c>
      <c r="H77" s="5">
        <v>3</v>
      </c>
      <c r="I77" s="5">
        <v>0</v>
      </c>
      <c r="J77" s="5">
        <v>1</v>
      </c>
      <c r="K77" s="5">
        <v>0</v>
      </c>
      <c r="L77" s="5">
        <v>1</v>
      </c>
      <c r="M77" s="5">
        <v>0</v>
      </c>
      <c r="N77" s="5">
        <v>2</v>
      </c>
      <c r="O77" s="5">
        <v>0</v>
      </c>
      <c r="P77" s="5">
        <v>8</v>
      </c>
      <c r="Q77" s="5">
        <v>0</v>
      </c>
      <c r="R77" s="5">
        <v>15</v>
      </c>
      <c r="S77" s="5">
        <v>0</v>
      </c>
    </row>
    <row r="78" spans="1:19" ht="15.9" customHeight="1" x14ac:dyDescent="0.3">
      <c r="A78" s="4">
        <v>11310130</v>
      </c>
      <c r="B78" s="4" t="s">
        <v>53</v>
      </c>
      <c r="C78" s="2">
        <v>3</v>
      </c>
      <c r="D78" s="2">
        <v>0</v>
      </c>
      <c r="E78" s="2">
        <v>3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3</v>
      </c>
      <c r="S78" s="5">
        <v>0</v>
      </c>
    </row>
    <row r="79" spans="1:19" ht="15.9" customHeight="1" x14ac:dyDescent="0.3">
      <c r="A79" s="4">
        <v>11310131</v>
      </c>
      <c r="B79" s="4" t="s">
        <v>54</v>
      </c>
      <c r="C79" s="2">
        <v>33</v>
      </c>
      <c r="D79" s="2">
        <v>3</v>
      </c>
      <c r="E79" s="2">
        <v>36</v>
      </c>
      <c r="F79" s="5">
        <v>0</v>
      </c>
      <c r="G79" s="5">
        <v>0</v>
      </c>
      <c r="H79" s="5">
        <v>2</v>
      </c>
      <c r="I79" s="5">
        <v>0</v>
      </c>
      <c r="J79" s="5">
        <v>1</v>
      </c>
      <c r="K79" s="5">
        <v>0</v>
      </c>
      <c r="L79" s="5">
        <v>9</v>
      </c>
      <c r="M79" s="5">
        <v>0</v>
      </c>
      <c r="N79" s="5">
        <v>1</v>
      </c>
      <c r="O79" s="5">
        <v>1</v>
      </c>
      <c r="P79" s="5">
        <v>6</v>
      </c>
      <c r="Q79" s="5">
        <v>0</v>
      </c>
      <c r="R79" s="5">
        <v>14</v>
      </c>
      <c r="S79" s="5">
        <v>2</v>
      </c>
    </row>
    <row r="80" spans="1:19" ht="15.9" customHeight="1" x14ac:dyDescent="0.3">
      <c r="A80" s="4">
        <v>11310132</v>
      </c>
      <c r="B80" s="4" t="s">
        <v>197</v>
      </c>
      <c r="C80" s="2">
        <v>16</v>
      </c>
      <c r="D80" s="2">
        <v>0</v>
      </c>
      <c r="E80" s="2">
        <v>16</v>
      </c>
      <c r="F80" s="5">
        <v>0</v>
      </c>
      <c r="G80" s="5">
        <v>0</v>
      </c>
      <c r="H80" s="5">
        <v>0</v>
      </c>
      <c r="I80" s="5">
        <v>0</v>
      </c>
      <c r="J80" s="5">
        <v>1</v>
      </c>
      <c r="K80" s="5">
        <v>0</v>
      </c>
      <c r="L80" s="5">
        <v>2</v>
      </c>
      <c r="M80" s="5">
        <v>0</v>
      </c>
      <c r="N80" s="5">
        <v>3</v>
      </c>
      <c r="O80" s="5">
        <v>0</v>
      </c>
      <c r="P80" s="5">
        <v>3</v>
      </c>
      <c r="Q80" s="5">
        <v>0</v>
      </c>
      <c r="R80" s="5">
        <v>7</v>
      </c>
      <c r="S80" s="5">
        <v>0</v>
      </c>
    </row>
    <row r="81" spans="1:19" ht="15.9" customHeight="1" x14ac:dyDescent="0.3">
      <c r="A81" s="4">
        <v>11310133</v>
      </c>
      <c r="B81" s="4" t="s">
        <v>262</v>
      </c>
      <c r="C81" s="2">
        <v>13</v>
      </c>
      <c r="D81" s="2">
        <v>1</v>
      </c>
      <c r="E81" s="2">
        <v>14</v>
      </c>
      <c r="F81" s="5">
        <v>0</v>
      </c>
      <c r="G81" s="5">
        <v>0</v>
      </c>
      <c r="H81" s="5">
        <v>0</v>
      </c>
      <c r="I81" s="5">
        <v>0</v>
      </c>
      <c r="J81" s="5">
        <v>1</v>
      </c>
      <c r="K81" s="5">
        <v>0</v>
      </c>
      <c r="L81" s="5">
        <v>3</v>
      </c>
      <c r="M81" s="5">
        <v>0</v>
      </c>
      <c r="N81" s="5">
        <v>2</v>
      </c>
      <c r="O81" s="5">
        <v>0</v>
      </c>
      <c r="P81" s="5">
        <v>2</v>
      </c>
      <c r="Q81" s="5">
        <v>0</v>
      </c>
      <c r="R81" s="5">
        <v>5</v>
      </c>
      <c r="S81" s="5">
        <v>1</v>
      </c>
    </row>
    <row r="82" spans="1:19" ht="15.9" customHeight="1" x14ac:dyDescent="0.3">
      <c r="A82" s="4">
        <v>11320005</v>
      </c>
      <c r="B82" s="4" t="s">
        <v>55</v>
      </c>
      <c r="C82" s="2">
        <v>65</v>
      </c>
      <c r="D82" s="2">
        <v>8</v>
      </c>
      <c r="E82" s="2">
        <v>73</v>
      </c>
      <c r="F82" s="5">
        <v>1</v>
      </c>
      <c r="G82" s="5">
        <v>0</v>
      </c>
      <c r="H82" s="5">
        <v>8</v>
      </c>
      <c r="I82" s="5">
        <v>3</v>
      </c>
      <c r="J82" s="5">
        <v>5</v>
      </c>
      <c r="K82" s="5">
        <v>0</v>
      </c>
      <c r="L82" s="5">
        <v>8</v>
      </c>
      <c r="M82" s="5">
        <v>0</v>
      </c>
      <c r="N82" s="5">
        <v>13</v>
      </c>
      <c r="O82" s="5">
        <v>1</v>
      </c>
      <c r="P82" s="5">
        <v>14</v>
      </c>
      <c r="Q82" s="5">
        <v>1</v>
      </c>
      <c r="R82" s="5">
        <v>16</v>
      </c>
      <c r="S82" s="5">
        <v>3</v>
      </c>
    </row>
    <row r="83" spans="1:19" ht="15.9" customHeight="1" x14ac:dyDescent="0.3">
      <c r="A83" s="4">
        <v>11320027</v>
      </c>
      <c r="B83" s="4" t="s">
        <v>56</v>
      </c>
      <c r="C83" s="2">
        <v>9</v>
      </c>
      <c r="D83" s="2">
        <v>0</v>
      </c>
      <c r="E83" s="2">
        <v>9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1</v>
      </c>
      <c r="M83" s="5">
        <v>0</v>
      </c>
      <c r="N83" s="5">
        <v>3</v>
      </c>
      <c r="O83" s="5">
        <v>0</v>
      </c>
      <c r="P83" s="5">
        <v>0</v>
      </c>
      <c r="Q83" s="5">
        <v>0</v>
      </c>
      <c r="R83" s="5">
        <v>5</v>
      </c>
      <c r="S83" s="5">
        <v>0</v>
      </c>
    </row>
    <row r="84" spans="1:19" ht="15.9" customHeight="1" x14ac:dyDescent="0.3">
      <c r="A84" s="4">
        <v>11320032</v>
      </c>
      <c r="B84" s="4" t="s">
        <v>58</v>
      </c>
      <c r="C84" s="2">
        <v>25</v>
      </c>
      <c r="D84" s="2">
        <v>2</v>
      </c>
      <c r="E84" s="2">
        <v>27</v>
      </c>
      <c r="F84" s="5">
        <v>0</v>
      </c>
      <c r="G84" s="5">
        <v>0</v>
      </c>
      <c r="H84" s="5">
        <v>1</v>
      </c>
      <c r="I84" s="5">
        <v>0</v>
      </c>
      <c r="J84" s="5">
        <v>0</v>
      </c>
      <c r="K84" s="5">
        <v>1</v>
      </c>
      <c r="L84" s="5">
        <v>1</v>
      </c>
      <c r="M84" s="5">
        <v>0</v>
      </c>
      <c r="N84" s="5">
        <v>5</v>
      </c>
      <c r="O84" s="5">
        <v>0</v>
      </c>
      <c r="P84" s="5">
        <v>4</v>
      </c>
      <c r="Q84" s="5">
        <v>0</v>
      </c>
      <c r="R84" s="5">
        <v>14</v>
      </c>
      <c r="S84" s="5">
        <v>1</v>
      </c>
    </row>
    <row r="85" spans="1:19" ht="15.9" customHeight="1" x14ac:dyDescent="0.3">
      <c r="A85" s="4">
        <v>11320033</v>
      </c>
      <c r="B85" s="4" t="s">
        <v>59</v>
      </c>
      <c r="C85" s="2">
        <v>23</v>
      </c>
      <c r="D85" s="2">
        <v>5</v>
      </c>
      <c r="E85" s="2">
        <v>28</v>
      </c>
      <c r="F85" s="5">
        <v>0</v>
      </c>
      <c r="G85" s="5">
        <v>0</v>
      </c>
      <c r="H85" s="5">
        <v>1</v>
      </c>
      <c r="I85" s="5">
        <v>0</v>
      </c>
      <c r="J85" s="5">
        <v>0</v>
      </c>
      <c r="K85" s="5">
        <v>0</v>
      </c>
      <c r="L85" s="5">
        <v>1</v>
      </c>
      <c r="M85" s="5">
        <v>0</v>
      </c>
      <c r="N85" s="5">
        <v>5</v>
      </c>
      <c r="O85" s="5">
        <v>0</v>
      </c>
      <c r="P85" s="5">
        <v>9</v>
      </c>
      <c r="Q85" s="5">
        <v>0</v>
      </c>
      <c r="R85" s="5">
        <v>7</v>
      </c>
      <c r="S85" s="5">
        <v>5</v>
      </c>
    </row>
    <row r="86" spans="1:19" ht="15.9" customHeight="1" x14ac:dyDescent="0.3">
      <c r="A86" s="4">
        <v>11320039</v>
      </c>
      <c r="B86" s="4" t="s">
        <v>60</v>
      </c>
      <c r="C86" s="2">
        <v>17</v>
      </c>
      <c r="D86" s="2">
        <v>3</v>
      </c>
      <c r="E86" s="2">
        <v>20</v>
      </c>
      <c r="F86" s="5">
        <v>0</v>
      </c>
      <c r="G86" s="5">
        <v>0</v>
      </c>
      <c r="H86" s="5">
        <v>0</v>
      </c>
      <c r="I86" s="5">
        <v>0</v>
      </c>
      <c r="J86" s="5">
        <v>1</v>
      </c>
      <c r="K86" s="5">
        <v>0</v>
      </c>
      <c r="L86" s="5">
        <v>1</v>
      </c>
      <c r="M86" s="5">
        <v>1</v>
      </c>
      <c r="N86" s="5">
        <v>2</v>
      </c>
      <c r="O86" s="5">
        <v>0</v>
      </c>
      <c r="P86" s="5">
        <v>7</v>
      </c>
      <c r="Q86" s="5">
        <v>1</v>
      </c>
      <c r="R86" s="5">
        <v>6</v>
      </c>
      <c r="S86" s="5">
        <v>1</v>
      </c>
    </row>
    <row r="87" spans="1:19" ht="15.9" customHeight="1" x14ac:dyDescent="0.3">
      <c r="A87" s="4">
        <v>11320040</v>
      </c>
      <c r="B87" s="4" t="s">
        <v>61</v>
      </c>
      <c r="C87" s="2">
        <v>19</v>
      </c>
      <c r="D87" s="2">
        <v>0</v>
      </c>
      <c r="E87" s="2">
        <v>19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2</v>
      </c>
      <c r="M87" s="5">
        <v>0</v>
      </c>
      <c r="N87" s="5">
        <v>1</v>
      </c>
      <c r="O87" s="5">
        <v>0</v>
      </c>
      <c r="P87" s="5">
        <v>7</v>
      </c>
      <c r="Q87" s="5">
        <v>0</v>
      </c>
      <c r="R87" s="5">
        <v>9</v>
      </c>
      <c r="S87" s="5">
        <v>0</v>
      </c>
    </row>
    <row r="88" spans="1:19" ht="15.9" customHeight="1" x14ac:dyDescent="0.3">
      <c r="A88" s="4">
        <v>11320041</v>
      </c>
      <c r="B88" s="4" t="s">
        <v>62</v>
      </c>
      <c r="C88" s="2">
        <v>44</v>
      </c>
      <c r="D88" s="2">
        <v>0</v>
      </c>
      <c r="E88" s="2">
        <v>44</v>
      </c>
      <c r="F88" s="5">
        <v>0</v>
      </c>
      <c r="G88" s="5">
        <v>0</v>
      </c>
      <c r="H88" s="5">
        <v>5</v>
      </c>
      <c r="I88" s="5">
        <v>0</v>
      </c>
      <c r="J88" s="5">
        <v>4</v>
      </c>
      <c r="K88" s="5">
        <v>0</v>
      </c>
      <c r="L88" s="5">
        <v>5</v>
      </c>
      <c r="M88" s="5">
        <v>0</v>
      </c>
      <c r="N88" s="5">
        <v>3</v>
      </c>
      <c r="O88" s="5">
        <v>0</v>
      </c>
      <c r="P88" s="5">
        <v>8</v>
      </c>
      <c r="Q88" s="5">
        <v>0</v>
      </c>
      <c r="R88" s="5">
        <v>19</v>
      </c>
      <c r="S88" s="5">
        <v>0</v>
      </c>
    </row>
    <row r="89" spans="1:19" ht="15.9" customHeight="1" x14ac:dyDescent="0.3">
      <c r="A89" s="4">
        <v>11320045</v>
      </c>
      <c r="B89" s="4" t="s">
        <v>179</v>
      </c>
      <c r="C89" s="2">
        <v>17</v>
      </c>
      <c r="D89" s="2">
        <v>0</v>
      </c>
      <c r="E89" s="2">
        <v>17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2</v>
      </c>
      <c r="M89" s="5">
        <v>0</v>
      </c>
      <c r="N89" s="5">
        <v>1</v>
      </c>
      <c r="O89" s="5">
        <v>0</v>
      </c>
      <c r="P89" s="5">
        <v>1</v>
      </c>
      <c r="Q89" s="5">
        <v>0</v>
      </c>
      <c r="R89" s="5">
        <v>13</v>
      </c>
      <c r="S89" s="5">
        <v>0</v>
      </c>
    </row>
    <row r="90" spans="1:19" ht="15.9" customHeight="1" x14ac:dyDescent="0.3">
      <c r="A90" s="4">
        <v>11320046</v>
      </c>
      <c r="B90" s="4" t="s">
        <v>444</v>
      </c>
      <c r="C90" s="2">
        <v>29</v>
      </c>
      <c r="D90" s="2">
        <v>0</v>
      </c>
      <c r="E90" s="2">
        <v>29</v>
      </c>
      <c r="F90" s="5">
        <v>0</v>
      </c>
      <c r="G90" s="5">
        <v>0</v>
      </c>
      <c r="H90" s="5">
        <v>0</v>
      </c>
      <c r="I90" s="5">
        <v>0</v>
      </c>
      <c r="J90" s="5">
        <v>4</v>
      </c>
      <c r="K90" s="5">
        <v>0</v>
      </c>
      <c r="L90" s="5">
        <v>2</v>
      </c>
      <c r="M90" s="5">
        <v>0</v>
      </c>
      <c r="N90" s="5">
        <v>0</v>
      </c>
      <c r="O90" s="5">
        <v>0</v>
      </c>
      <c r="P90" s="5">
        <v>13</v>
      </c>
      <c r="Q90" s="5">
        <v>0</v>
      </c>
      <c r="R90" s="5">
        <v>10</v>
      </c>
      <c r="S90" s="5">
        <v>0</v>
      </c>
    </row>
    <row r="91" spans="1:19" ht="15.9" customHeight="1" x14ac:dyDescent="0.3">
      <c r="A91" s="4">
        <v>11340001</v>
      </c>
      <c r="B91" s="4" t="s">
        <v>131</v>
      </c>
      <c r="C91" s="2">
        <v>16</v>
      </c>
      <c r="D91" s="2">
        <v>1</v>
      </c>
      <c r="E91" s="2">
        <v>17</v>
      </c>
      <c r="F91" s="5">
        <v>0</v>
      </c>
      <c r="G91" s="5">
        <v>0</v>
      </c>
      <c r="H91" s="5">
        <v>0</v>
      </c>
      <c r="I91" s="5">
        <v>0</v>
      </c>
      <c r="J91" s="5">
        <v>1</v>
      </c>
      <c r="K91" s="5">
        <v>0</v>
      </c>
      <c r="L91" s="5">
        <v>2</v>
      </c>
      <c r="M91" s="5">
        <v>0</v>
      </c>
      <c r="N91" s="5">
        <v>2</v>
      </c>
      <c r="O91" s="5">
        <v>0</v>
      </c>
      <c r="P91" s="5">
        <v>2</v>
      </c>
      <c r="Q91" s="5">
        <v>0</v>
      </c>
      <c r="R91" s="5">
        <v>9</v>
      </c>
      <c r="S91" s="5">
        <v>1</v>
      </c>
    </row>
    <row r="92" spans="1:19" ht="15.9" customHeight="1" x14ac:dyDescent="0.3">
      <c r="A92" s="4">
        <v>11340003</v>
      </c>
      <c r="B92" s="4" t="s">
        <v>132</v>
      </c>
      <c r="C92" s="2">
        <v>22</v>
      </c>
      <c r="D92" s="2">
        <v>0</v>
      </c>
      <c r="E92" s="2">
        <v>22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1</v>
      </c>
      <c r="M92" s="5">
        <v>0</v>
      </c>
      <c r="N92" s="5">
        <v>1</v>
      </c>
      <c r="O92" s="5">
        <v>0</v>
      </c>
      <c r="P92" s="5">
        <v>5</v>
      </c>
      <c r="Q92" s="5">
        <v>0</v>
      </c>
      <c r="R92" s="5">
        <v>15</v>
      </c>
      <c r="S92" s="5">
        <v>0</v>
      </c>
    </row>
    <row r="93" spans="1:19" ht="15.9" customHeight="1" x14ac:dyDescent="0.3">
      <c r="A93" s="4">
        <v>11340007</v>
      </c>
      <c r="B93" s="4" t="s">
        <v>133</v>
      </c>
      <c r="C93" s="2">
        <v>58</v>
      </c>
      <c r="D93" s="2">
        <v>9</v>
      </c>
      <c r="E93" s="2">
        <v>67</v>
      </c>
      <c r="F93" s="5">
        <v>2</v>
      </c>
      <c r="G93" s="5">
        <v>0</v>
      </c>
      <c r="H93" s="5">
        <v>8</v>
      </c>
      <c r="I93" s="5">
        <v>0</v>
      </c>
      <c r="J93" s="5">
        <v>8</v>
      </c>
      <c r="K93" s="5">
        <v>0</v>
      </c>
      <c r="L93" s="5">
        <v>1</v>
      </c>
      <c r="M93" s="5">
        <v>1</v>
      </c>
      <c r="N93" s="5">
        <v>6</v>
      </c>
      <c r="O93" s="5">
        <v>1</v>
      </c>
      <c r="P93" s="5">
        <v>10</v>
      </c>
      <c r="Q93" s="5">
        <v>4</v>
      </c>
      <c r="R93" s="5">
        <v>23</v>
      </c>
      <c r="S93" s="5">
        <v>3</v>
      </c>
    </row>
    <row r="94" spans="1:19" ht="15.9" customHeight="1" x14ac:dyDescent="0.3">
      <c r="A94" s="4">
        <v>11340008</v>
      </c>
      <c r="B94" s="4" t="s">
        <v>134</v>
      </c>
      <c r="C94" s="2">
        <v>54</v>
      </c>
      <c r="D94" s="2">
        <v>1</v>
      </c>
      <c r="E94" s="2">
        <v>55</v>
      </c>
      <c r="F94" s="5">
        <v>1</v>
      </c>
      <c r="G94" s="5">
        <v>0</v>
      </c>
      <c r="H94" s="5">
        <v>3</v>
      </c>
      <c r="I94" s="5">
        <v>0</v>
      </c>
      <c r="J94" s="5">
        <v>6</v>
      </c>
      <c r="K94" s="5">
        <v>0</v>
      </c>
      <c r="L94" s="5">
        <v>1</v>
      </c>
      <c r="M94" s="5">
        <v>0</v>
      </c>
      <c r="N94" s="5">
        <v>3</v>
      </c>
      <c r="O94" s="5">
        <v>0</v>
      </c>
      <c r="P94" s="5">
        <v>9</v>
      </c>
      <c r="Q94" s="5">
        <v>0</v>
      </c>
      <c r="R94" s="5">
        <v>31</v>
      </c>
      <c r="S94" s="5">
        <v>1</v>
      </c>
    </row>
    <row r="95" spans="1:19" ht="15.9" customHeight="1" x14ac:dyDescent="0.3">
      <c r="A95" s="4">
        <v>11340010</v>
      </c>
      <c r="B95" s="4" t="s">
        <v>135</v>
      </c>
      <c r="C95" s="2">
        <v>105</v>
      </c>
      <c r="D95" s="2">
        <v>12</v>
      </c>
      <c r="E95" s="2">
        <v>117</v>
      </c>
      <c r="F95" s="5">
        <v>0</v>
      </c>
      <c r="G95" s="5">
        <v>1</v>
      </c>
      <c r="H95" s="5">
        <v>9</v>
      </c>
      <c r="I95" s="5">
        <v>1</v>
      </c>
      <c r="J95" s="5">
        <v>10</v>
      </c>
      <c r="K95" s="5">
        <v>1</v>
      </c>
      <c r="L95" s="5">
        <v>10</v>
      </c>
      <c r="M95" s="5">
        <v>0</v>
      </c>
      <c r="N95" s="5">
        <v>13</v>
      </c>
      <c r="O95" s="5">
        <v>2</v>
      </c>
      <c r="P95" s="5">
        <v>38</v>
      </c>
      <c r="Q95" s="5">
        <v>5</v>
      </c>
      <c r="R95" s="5">
        <v>25</v>
      </c>
      <c r="S95" s="5">
        <v>2</v>
      </c>
    </row>
    <row r="96" spans="1:19" ht="15.9" customHeight="1" x14ac:dyDescent="0.3">
      <c r="A96" s="4">
        <v>11340012</v>
      </c>
      <c r="B96" s="4" t="s">
        <v>136</v>
      </c>
      <c r="C96" s="2">
        <v>34</v>
      </c>
      <c r="D96" s="2">
        <v>5</v>
      </c>
      <c r="E96" s="2">
        <v>39</v>
      </c>
      <c r="F96" s="5">
        <v>0</v>
      </c>
      <c r="G96" s="5">
        <v>0</v>
      </c>
      <c r="H96" s="5">
        <v>6</v>
      </c>
      <c r="I96" s="5">
        <v>0</v>
      </c>
      <c r="J96" s="5">
        <v>3</v>
      </c>
      <c r="K96" s="5">
        <v>0</v>
      </c>
      <c r="L96" s="5">
        <v>2</v>
      </c>
      <c r="M96" s="5">
        <v>0</v>
      </c>
      <c r="N96" s="5">
        <v>2</v>
      </c>
      <c r="O96" s="5">
        <v>0</v>
      </c>
      <c r="P96" s="5">
        <v>3</v>
      </c>
      <c r="Q96" s="5">
        <v>0</v>
      </c>
      <c r="R96" s="5">
        <v>18</v>
      </c>
      <c r="S96" s="5">
        <v>5</v>
      </c>
    </row>
    <row r="97" spans="1:19" ht="15.9" customHeight="1" x14ac:dyDescent="0.3">
      <c r="A97" s="4">
        <v>11340013</v>
      </c>
      <c r="B97" s="4" t="s">
        <v>137</v>
      </c>
      <c r="C97" s="2">
        <v>14</v>
      </c>
      <c r="D97" s="2">
        <v>1</v>
      </c>
      <c r="E97" s="2">
        <v>15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1</v>
      </c>
      <c r="O97" s="5">
        <v>0</v>
      </c>
      <c r="P97" s="5">
        <v>3</v>
      </c>
      <c r="Q97" s="5">
        <v>0</v>
      </c>
      <c r="R97" s="5">
        <v>10</v>
      </c>
      <c r="S97" s="5">
        <v>1</v>
      </c>
    </row>
    <row r="98" spans="1:19" ht="15.9" customHeight="1" x14ac:dyDescent="0.3">
      <c r="A98" s="4">
        <v>11340014</v>
      </c>
      <c r="B98" s="4" t="s">
        <v>138</v>
      </c>
      <c r="C98" s="2">
        <v>63</v>
      </c>
      <c r="D98" s="2">
        <v>10</v>
      </c>
      <c r="E98" s="2">
        <v>73</v>
      </c>
      <c r="F98" s="5">
        <v>0</v>
      </c>
      <c r="G98" s="5">
        <v>0</v>
      </c>
      <c r="H98" s="5">
        <v>1</v>
      </c>
      <c r="I98" s="5">
        <v>0</v>
      </c>
      <c r="J98" s="5">
        <v>0</v>
      </c>
      <c r="K98" s="5">
        <v>0</v>
      </c>
      <c r="L98" s="5">
        <v>3</v>
      </c>
      <c r="M98" s="5">
        <v>0</v>
      </c>
      <c r="N98" s="5">
        <v>5</v>
      </c>
      <c r="O98" s="5">
        <v>1</v>
      </c>
      <c r="P98" s="5">
        <v>19</v>
      </c>
      <c r="Q98" s="5">
        <v>5</v>
      </c>
      <c r="R98" s="5">
        <v>35</v>
      </c>
      <c r="S98" s="5">
        <v>4</v>
      </c>
    </row>
    <row r="99" spans="1:19" ht="15.9" customHeight="1" x14ac:dyDescent="0.3">
      <c r="A99" s="4">
        <v>11340017</v>
      </c>
      <c r="B99" s="4" t="s">
        <v>139</v>
      </c>
      <c r="C99" s="2">
        <v>20</v>
      </c>
      <c r="D99" s="2">
        <v>1</v>
      </c>
      <c r="E99" s="2">
        <v>21</v>
      </c>
      <c r="F99" s="5">
        <v>1</v>
      </c>
      <c r="G99" s="5">
        <v>0</v>
      </c>
      <c r="H99" s="5">
        <v>0</v>
      </c>
      <c r="I99" s="5">
        <v>0</v>
      </c>
      <c r="J99" s="5">
        <v>2</v>
      </c>
      <c r="K99" s="5">
        <v>0</v>
      </c>
      <c r="L99" s="5">
        <v>0</v>
      </c>
      <c r="M99" s="5">
        <v>1</v>
      </c>
      <c r="N99" s="5">
        <v>1</v>
      </c>
      <c r="O99" s="5">
        <v>0</v>
      </c>
      <c r="P99" s="5">
        <v>2</v>
      </c>
      <c r="Q99" s="5">
        <v>0</v>
      </c>
      <c r="R99" s="5">
        <v>14</v>
      </c>
      <c r="S99" s="5">
        <v>0</v>
      </c>
    </row>
    <row r="100" spans="1:19" ht="15.9" customHeight="1" x14ac:dyDescent="0.3">
      <c r="A100" s="4">
        <v>11340022</v>
      </c>
      <c r="B100" s="4" t="s">
        <v>140</v>
      </c>
      <c r="C100" s="2">
        <v>26</v>
      </c>
      <c r="D100" s="2">
        <v>2</v>
      </c>
      <c r="E100" s="2">
        <v>28</v>
      </c>
      <c r="F100" s="5">
        <v>1</v>
      </c>
      <c r="G100" s="5">
        <v>0</v>
      </c>
      <c r="H100" s="5">
        <v>0</v>
      </c>
      <c r="I100" s="5">
        <v>0</v>
      </c>
      <c r="J100" s="5">
        <v>2</v>
      </c>
      <c r="K100" s="5">
        <v>0</v>
      </c>
      <c r="L100" s="5">
        <v>3</v>
      </c>
      <c r="M100" s="5">
        <v>0</v>
      </c>
      <c r="N100" s="5">
        <v>1</v>
      </c>
      <c r="O100" s="5">
        <v>0</v>
      </c>
      <c r="P100" s="5">
        <v>5</v>
      </c>
      <c r="Q100" s="5">
        <v>0</v>
      </c>
      <c r="R100" s="5">
        <v>14</v>
      </c>
      <c r="S100" s="5">
        <v>2</v>
      </c>
    </row>
    <row r="101" spans="1:19" ht="15.9" customHeight="1" x14ac:dyDescent="0.3">
      <c r="A101" s="4">
        <v>11340033</v>
      </c>
      <c r="B101" s="4" t="s">
        <v>141</v>
      </c>
      <c r="C101" s="2">
        <v>8</v>
      </c>
      <c r="D101" s="2">
        <v>0</v>
      </c>
      <c r="E101" s="2">
        <v>8</v>
      </c>
      <c r="F101" s="5">
        <v>0</v>
      </c>
      <c r="G101" s="5">
        <v>0</v>
      </c>
      <c r="H101" s="5">
        <v>1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2</v>
      </c>
      <c r="Q101" s="5">
        <v>0</v>
      </c>
      <c r="R101" s="5">
        <v>5</v>
      </c>
      <c r="S101" s="5">
        <v>0</v>
      </c>
    </row>
    <row r="102" spans="1:19" ht="15.9" customHeight="1" x14ac:dyDescent="0.3">
      <c r="A102" s="4">
        <v>11340035</v>
      </c>
      <c r="B102" s="4" t="s">
        <v>142</v>
      </c>
      <c r="C102" s="2">
        <v>18</v>
      </c>
      <c r="D102" s="2">
        <v>1</v>
      </c>
      <c r="E102" s="2">
        <v>19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7</v>
      </c>
      <c r="Q102" s="5">
        <v>0</v>
      </c>
      <c r="R102" s="5">
        <v>11</v>
      </c>
      <c r="S102" s="5">
        <v>1</v>
      </c>
    </row>
    <row r="103" spans="1:19" ht="15.9" customHeight="1" x14ac:dyDescent="0.3">
      <c r="A103" s="4">
        <v>11340040</v>
      </c>
      <c r="B103" s="4" t="s">
        <v>143</v>
      </c>
      <c r="C103" s="2">
        <v>43</v>
      </c>
      <c r="D103" s="2">
        <v>2</v>
      </c>
      <c r="E103" s="2">
        <v>45</v>
      </c>
      <c r="F103" s="5">
        <v>0</v>
      </c>
      <c r="G103" s="5">
        <v>0</v>
      </c>
      <c r="H103" s="5">
        <v>0</v>
      </c>
      <c r="I103" s="5">
        <v>0</v>
      </c>
      <c r="J103" s="5">
        <v>6</v>
      </c>
      <c r="K103" s="5">
        <v>0</v>
      </c>
      <c r="L103" s="5">
        <v>7</v>
      </c>
      <c r="M103" s="5">
        <v>0</v>
      </c>
      <c r="N103" s="5">
        <v>6</v>
      </c>
      <c r="O103" s="5">
        <v>0</v>
      </c>
      <c r="P103" s="5">
        <v>12</v>
      </c>
      <c r="Q103" s="5">
        <v>1</v>
      </c>
      <c r="R103" s="5">
        <v>12</v>
      </c>
      <c r="S103" s="5">
        <v>1</v>
      </c>
    </row>
    <row r="104" spans="1:19" ht="15.9" customHeight="1" x14ac:dyDescent="0.3">
      <c r="A104" s="4">
        <v>11340042</v>
      </c>
      <c r="B104" s="4" t="s">
        <v>144</v>
      </c>
      <c r="C104" s="2">
        <v>28</v>
      </c>
      <c r="D104" s="2">
        <v>0</v>
      </c>
      <c r="E104" s="2">
        <v>28</v>
      </c>
      <c r="F104" s="5">
        <v>0</v>
      </c>
      <c r="G104" s="5">
        <v>0</v>
      </c>
      <c r="H104" s="5">
        <v>1</v>
      </c>
      <c r="I104" s="5">
        <v>0</v>
      </c>
      <c r="J104" s="5">
        <v>0</v>
      </c>
      <c r="K104" s="5">
        <v>0</v>
      </c>
      <c r="L104" s="5">
        <v>3</v>
      </c>
      <c r="M104" s="5">
        <v>0</v>
      </c>
      <c r="N104" s="5">
        <v>3</v>
      </c>
      <c r="O104" s="5">
        <v>0</v>
      </c>
      <c r="P104" s="5">
        <v>3</v>
      </c>
      <c r="Q104" s="5">
        <v>0</v>
      </c>
      <c r="R104" s="5">
        <v>18</v>
      </c>
      <c r="S104" s="5">
        <v>0</v>
      </c>
    </row>
    <row r="105" spans="1:19" ht="15.9" customHeight="1" x14ac:dyDescent="0.3">
      <c r="A105" s="4">
        <v>11340047</v>
      </c>
      <c r="B105" s="4" t="s">
        <v>145</v>
      </c>
      <c r="C105" s="2">
        <v>23</v>
      </c>
      <c r="D105" s="2">
        <v>1</v>
      </c>
      <c r="E105" s="2">
        <v>24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1</v>
      </c>
      <c r="M105" s="5">
        <v>0</v>
      </c>
      <c r="N105" s="5">
        <v>2</v>
      </c>
      <c r="O105" s="5">
        <v>0</v>
      </c>
      <c r="P105" s="5">
        <v>7</v>
      </c>
      <c r="Q105" s="5">
        <v>0</v>
      </c>
      <c r="R105" s="5">
        <v>13</v>
      </c>
      <c r="S105" s="5">
        <v>1</v>
      </c>
    </row>
    <row r="106" spans="1:19" ht="15.9" customHeight="1" x14ac:dyDescent="0.3">
      <c r="A106" s="4">
        <v>11340049</v>
      </c>
      <c r="B106" s="4" t="s">
        <v>146</v>
      </c>
      <c r="C106" s="2">
        <v>33</v>
      </c>
      <c r="D106" s="2">
        <v>8</v>
      </c>
      <c r="E106" s="2">
        <v>41</v>
      </c>
      <c r="F106" s="5">
        <v>1</v>
      </c>
      <c r="G106" s="5">
        <v>0</v>
      </c>
      <c r="H106" s="5">
        <v>2</v>
      </c>
      <c r="I106" s="5">
        <v>0</v>
      </c>
      <c r="J106" s="5">
        <v>4</v>
      </c>
      <c r="K106" s="5">
        <v>0</v>
      </c>
      <c r="L106" s="5">
        <v>10</v>
      </c>
      <c r="M106" s="5">
        <v>0</v>
      </c>
      <c r="N106" s="5">
        <v>1</v>
      </c>
      <c r="O106" s="5">
        <v>0</v>
      </c>
      <c r="P106" s="5">
        <v>3</v>
      </c>
      <c r="Q106" s="5">
        <v>2</v>
      </c>
      <c r="R106" s="5">
        <v>12</v>
      </c>
      <c r="S106" s="5">
        <v>6</v>
      </c>
    </row>
    <row r="107" spans="1:19" ht="15.9" customHeight="1" x14ac:dyDescent="0.3">
      <c r="A107" s="4">
        <v>11340053</v>
      </c>
      <c r="B107" s="4" t="s">
        <v>147</v>
      </c>
      <c r="C107" s="2">
        <v>37</v>
      </c>
      <c r="D107" s="2">
        <v>1</v>
      </c>
      <c r="E107" s="2">
        <v>38</v>
      </c>
      <c r="F107" s="5">
        <v>0</v>
      </c>
      <c r="G107" s="5">
        <v>0</v>
      </c>
      <c r="H107" s="5">
        <v>1</v>
      </c>
      <c r="I107" s="5">
        <v>0</v>
      </c>
      <c r="J107" s="5">
        <v>3</v>
      </c>
      <c r="K107" s="5">
        <v>0</v>
      </c>
      <c r="L107" s="5">
        <v>4</v>
      </c>
      <c r="M107" s="5">
        <v>0</v>
      </c>
      <c r="N107" s="5">
        <v>0</v>
      </c>
      <c r="O107" s="5">
        <v>0</v>
      </c>
      <c r="P107" s="5">
        <v>4</v>
      </c>
      <c r="Q107" s="5">
        <v>0</v>
      </c>
      <c r="R107" s="5">
        <v>25</v>
      </c>
      <c r="S107" s="5">
        <v>1</v>
      </c>
    </row>
    <row r="108" spans="1:19" ht="15.9" customHeight="1" x14ac:dyDescent="0.3">
      <c r="A108" s="4">
        <v>11340059</v>
      </c>
      <c r="B108" s="4" t="s">
        <v>148</v>
      </c>
      <c r="C108" s="2">
        <v>33</v>
      </c>
      <c r="D108" s="2">
        <v>3</v>
      </c>
      <c r="E108" s="2">
        <v>36</v>
      </c>
      <c r="F108" s="5">
        <v>1</v>
      </c>
      <c r="G108" s="5">
        <v>0</v>
      </c>
      <c r="H108" s="5">
        <v>0</v>
      </c>
      <c r="I108" s="5">
        <v>0</v>
      </c>
      <c r="J108" s="5">
        <v>2</v>
      </c>
      <c r="K108" s="5">
        <v>1</v>
      </c>
      <c r="L108" s="5">
        <v>3</v>
      </c>
      <c r="M108" s="5">
        <v>0</v>
      </c>
      <c r="N108" s="5">
        <v>1</v>
      </c>
      <c r="O108" s="5">
        <v>0</v>
      </c>
      <c r="P108" s="5">
        <v>12</v>
      </c>
      <c r="Q108" s="5">
        <v>1</v>
      </c>
      <c r="R108" s="5">
        <v>14</v>
      </c>
      <c r="S108" s="5">
        <v>1</v>
      </c>
    </row>
    <row r="109" spans="1:19" ht="15.9" customHeight="1" x14ac:dyDescent="0.3">
      <c r="A109" s="4">
        <v>11340060</v>
      </c>
      <c r="B109" s="4" t="s">
        <v>149</v>
      </c>
      <c r="C109" s="2">
        <v>48</v>
      </c>
      <c r="D109" s="2">
        <v>5</v>
      </c>
      <c r="E109" s="2">
        <v>53</v>
      </c>
      <c r="F109" s="5">
        <v>0</v>
      </c>
      <c r="G109" s="5">
        <v>0</v>
      </c>
      <c r="H109" s="5">
        <v>1</v>
      </c>
      <c r="I109" s="5">
        <v>0</v>
      </c>
      <c r="J109" s="5">
        <v>3</v>
      </c>
      <c r="K109" s="5">
        <v>0</v>
      </c>
      <c r="L109" s="5">
        <v>5</v>
      </c>
      <c r="M109" s="5">
        <v>0</v>
      </c>
      <c r="N109" s="5">
        <v>5</v>
      </c>
      <c r="O109" s="5">
        <v>0</v>
      </c>
      <c r="P109" s="5">
        <v>13</v>
      </c>
      <c r="Q109" s="5">
        <v>1</v>
      </c>
      <c r="R109" s="5">
        <v>21</v>
      </c>
      <c r="S109" s="5">
        <v>4</v>
      </c>
    </row>
    <row r="110" spans="1:19" ht="15.9" customHeight="1" x14ac:dyDescent="0.3">
      <c r="A110" s="4">
        <v>11340065</v>
      </c>
      <c r="B110" s="4" t="s">
        <v>151</v>
      </c>
      <c r="C110" s="2">
        <v>28</v>
      </c>
      <c r="D110" s="2">
        <v>6</v>
      </c>
      <c r="E110" s="2">
        <v>34</v>
      </c>
      <c r="F110" s="5">
        <v>0</v>
      </c>
      <c r="G110" s="5">
        <v>0</v>
      </c>
      <c r="H110" s="5">
        <v>0</v>
      </c>
      <c r="I110" s="5">
        <v>0</v>
      </c>
      <c r="J110" s="5">
        <v>3</v>
      </c>
      <c r="K110" s="5">
        <v>0</v>
      </c>
      <c r="L110" s="5">
        <v>2</v>
      </c>
      <c r="M110" s="5">
        <v>0</v>
      </c>
      <c r="N110" s="5">
        <v>2</v>
      </c>
      <c r="O110" s="5">
        <v>0</v>
      </c>
      <c r="P110" s="5">
        <v>6</v>
      </c>
      <c r="Q110" s="5">
        <v>3</v>
      </c>
      <c r="R110" s="5">
        <v>15</v>
      </c>
      <c r="S110" s="5">
        <v>3</v>
      </c>
    </row>
    <row r="111" spans="1:19" ht="15.9" customHeight="1" x14ac:dyDescent="0.3">
      <c r="A111" s="4">
        <v>11340066</v>
      </c>
      <c r="B111" s="4" t="s">
        <v>152</v>
      </c>
      <c r="C111" s="2">
        <v>19</v>
      </c>
      <c r="D111" s="2">
        <v>1</v>
      </c>
      <c r="E111" s="2">
        <v>20</v>
      </c>
      <c r="F111" s="5">
        <v>0</v>
      </c>
      <c r="G111" s="5">
        <v>0</v>
      </c>
      <c r="H111" s="5">
        <v>0</v>
      </c>
      <c r="I111" s="5">
        <v>0</v>
      </c>
      <c r="J111" s="5">
        <v>2</v>
      </c>
      <c r="K111" s="5">
        <v>0</v>
      </c>
      <c r="L111" s="5">
        <v>0</v>
      </c>
      <c r="M111" s="5">
        <v>1</v>
      </c>
      <c r="N111" s="5">
        <v>2</v>
      </c>
      <c r="O111" s="5">
        <v>0</v>
      </c>
      <c r="P111" s="5">
        <v>9</v>
      </c>
      <c r="Q111" s="5">
        <v>0</v>
      </c>
      <c r="R111" s="5">
        <v>6</v>
      </c>
      <c r="S111" s="5">
        <v>0</v>
      </c>
    </row>
    <row r="112" spans="1:19" ht="15.9" customHeight="1" x14ac:dyDescent="0.3">
      <c r="A112" s="4">
        <v>11340067</v>
      </c>
      <c r="B112" s="4" t="s">
        <v>153</v>
      </c>
      <c r="C112" s="2">
        <v>29</v>
      </c>
      <c r="D112" s="2">
        <v>5</v>
      </c>
      <c r="E112" s="2">
        <v>34</v>
      </c>
      <c r="F112" s="5">
        <v>0</v>
      </c>
      <c r="G112" s="5">
        <v>0</v>
      </c>
      <c r="H112" s="5">
        <v>1</v>
      </c>
      <c r="I112" s="5">
        <v>0</v>
      </c>
      <c r="J112" s="5">
        <v>1</v>
      </c>
      <c r="K112" s="5">
        <v>0</v>
      </c>
      <c r="L112" s="5">
        <v>5</v>
      </c>
      <c r="M112" s="5">
        <v>1</v>
      </c>
      <c r="N112" s="5">
        <v>1</v>
      </c>
      <c r="O112" s="5">
        <v>1</v>
      </c>
      <c r="P112" s="5">
        <v>4</v>
      </c>
      <c r="Q112" s="5">
        <v>1</v>
      </c>
      <c r="R112" s="5">
        <v>17</v>
      </c>
      <c r="S112" s="5">
        <v>2</v>
      </c>
    </row>
    <row r="113" spans="1:19" ht="15.9" customHeight="1" x14ac:dyDescent="0.3">
      <c r="A113" s="4">
        <v>11340071</v>
      </c>
      <c r="B113" s="4" t="s">
        <v>180</v>
      </c>
      <c r="C113" s="2">
        <v>25</v>
      </c>
      <c r="D113" s="2">
        <v>2</v>
      </c>
      <c r="E113" s="2">
        <v>27</v>
      </c>
      <c r="F113" s="5">
        <v>0</v>
      </c>
      <c r="G113" s="5">
        <v>0</v>
      </c>
      <c r="H113" s="5">
        <v>0</v>
      </c>
      <c r="I113" s="5">
        <v>0</v>
      </c>
      <c r="J113" s="5">
        <v>2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5</v>
      </c>
      <c r="Q113" s="5">
        <v>1</v>
      </c>
      <c r="R113" s="5">
        <v>18</v>
      </c>
      <c r="S113" s="5">
        <v>1</v>
      </c>
    </row>
    <row r="114" spans="1:19" ht="15.9" customHeight="1" x14ac:dyDescent="0.3">
      <c r="A114" s="4">
        <v>11340072</v>
      </c>
      <c r="B114" s="4" t="s">
        <v>155</v>
      </c>
      <c r="C114" s="2">
        <v>12</v>
      </c>
      <c r="D114" s="2">
        <v>0</v>
      </c>
      <c r="E114" s="2">
        <v>12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2</v>
      </c>
      <c r="O114" s="5">
        <v>0</v>
      </c>
      <c r="P114" s="5">
        <v>4</v>
      </c>
      <c r="Q114" s="5">
        <v>0</v>
      </c>
      <c r="R114" s="5">
        <v>6</v>
      </c>
      <c r="S114" s="5">
        <v>0</v>
      </c>
    </row>
    <row r="115" spans="1:19" ht="15.9" customHeight="1" x14ac:dyDescent="0.3">
      <c r="A115" s="4">
        <v>11340073</v>
      </c>
      <c r="B115" s="4" t="s">
        <v>156</v>
      </c>
      <c r="C115" s="2">
        <v>16</v>
      </c>
      <c r="D115" s="2">
        <v>1</v>
      </c>
      <c r="E115" s="2">
        <v>17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1</v>
      </c>
      <c r="M115" s="5">
        <v>0</v>
      </c>
      <c r="N115" s="5">
        <v>2</v>
      </c>
      <c r="O115" s="5">
        <v>0</v>
      </c>
      <c r="P115" s="5">
        <v>4</v>
      </c>
      <c r="Q115" s="5">
        <v>0</v>
      </c>
      <c r="R115" s="5">
        <v>9</v>
      </c>
      <c r="S115" s="5">
        <v>1</v>
      </c>
    </row>
    <row r="116" spans="1:19" ht="15.9" customHeight="1" x14ac:dyDescent="0.3">
      <c r="A116" s="4">
        <v>11340075</v>
      </c>
      <c r="B116" s="4" t="s">
        <v>157</v>
      </c>
      <c r="C116" s="2">
        <v>10</v>
      </c>
      <c r="D116" s="2">
        <v>0</v>
      </c>
      <c r="E116" s="2">
        <v>10</v>
      </c>
      <c r="F116" s="5">
        <v>0</v>
      </c>
      <c r="G116" s="5">
        <v>0</v>
      </c>
      <c r="H116" s="5">
        <v>1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4</v>
      </c>
      <c r="Q116" s="5">
        <v>0</v>
      </c>
      <c r="R116" s="5">
        <v>5</v>
      </c>
      <c r="S116" s="5">
        <v>0</v>
      </c>
    </row>
    <row r="117" spans="1:19" ht="15.9" customHeight="1" x14ac:dyDescent="0.3">
      <c r="A117" s="4">
        <v>11340076</v>
      </c>
      <c r="B117" s="4" t="s">
        <v>181</v>
      </c>
      <c r="C117" s="2">
        <v>28</v>
      </c>
      <c r="D117" s="2">
        <v>1</v>
      </c>
      <c r="E117" s="2">
        <v>29</v>
      </c>
      <c r="F117" s="5">
        <v>0</v>
      </c>
      <c r="G117" s="5">
        <v>0</v>
      </c>
      <c r="H117" s="5">
        <v>0</v>
      </c>
      <c r="I117" s="5">
        <v>0</v>
      </c>
      <c r="J117" s="5">
        <v>2</v>
      </c>
      <c r="K117" s="5">
        <v>0</v>
      </c>
      <c r="L117" s="5">
        <v>6</v>
      </c>
      <c r="M117" s="5">
        <v>0</v>
      </c>
      <c r="N117" s="5">
        <v>1</v>
      </c>
      <c r="O117" s="5">
        <v>0</v>
      </c>
      <c r="P117" s="5">
        <v>3</v>
      </c>
      <c r="Q117" s="5">
        <v>0</v>
      </c>
      <c r="R117" s="5">
        <v>16</v>
      </c>
      <c r="S117" s="5">
        <v>1</v>
      </c>
    </row>
    <row r="118" spans="1:19" ht="15.9" customHeight="1" x14ac:dyDescent="0.3">
      <c r="A118" s="4">
        <v>11340077</v>
      </c>
      <c r="B118" s="4" t="s">
        <v>182</v>
      </c>
      <c r="C118" s="2">
        <v>13</v>
      </c>
      <c r="D118" s="2">
        <v>3</v>
      </c>
      <c r="E118" s="2">
        <v>16</v>
      </c>
      <c r="F118" s="5">
        <v>0</v>
      </c>
      <c r="G118" s="5">
        <v>0</v>
      </c>
      <c r="H118" s="5">
        <v>0</v>
      </c>
      <c r="I118" s="5">
        <v>0</v>
      </c>
      <c r="J118" s="5">
        <v>2</v>
      </c>
      <c r="K118" s="5">
        <v>0</v>
      </c>
      <c r="L118" s="5">
        <v>1</v>
      </c>
      <c r="M118" s="5">
        <v>0</v>
      </c>
      <c r="N118" s="5">
        <v>1</v>
      </c>
      <c r="O118" s="5">
        <v>0</v>
      </c>
      <c r="P118" s="5">
        <v>3</v>
      </c>
      <c r="Q118" s="5">
        <v>1</v>
      </c>
      <c r="R118" s="5">
        <v>6</v>
      </c>
      <c r="S118" s="5">
        <v>2</v>
      </c>
    </row>
    <row r="119" spans="1:19" ht="15.9" customHeight="1" x14ac:dyDescent="0.3">
      <c r="A119" s="4">
        <v>11340078</v>
      </c>
      <c r="B119" s="4" t="s">
        <v>188</v>
      </c>
      <c r="C119" s="2">
        <v>11</v>
      </c>
      <c r="D119" s="2">
        <v>0</v>
      </c>
      <c r="E119" s="2">
        <v>11</v>
      </c>
      <c r="F119" s="5">
        <v>0</v>
      </c>
      <c r="G119" s="5">
        <v>0</v>
      </c>
      <c r="H119" s="5">
        <v>0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1</v>
      </c>
      <c r="O119" s="5">
        <v>0</v>
      </c>
      <c r="P119" s="5">
        <v>5</v>
      </c>
      <c r="Q119" s="5">
        <v>0</v>
      </c>
      <c r="R119" s="5">
        <v>4</v>
      </c>
      <c r="S119" s="5">
        <v>0</v>
      </c>
    </row>
    <row r="120" spans="1:19" ht="15.9" customHeight="1" x14ac:dyDescent="0.3">
      <c r="A120" s="4">
        <v>11340079</v>
      </c>
      <c r="B120" s="4" t="s">
        <v>189</v>
      </c>
      <c r="C120" s="2">
        <v>64</v>
      </c>
      <c r="D120" s="2">
        <v>6</v>
      </c>
      <c r="E120" s="2">
        <v>70</v>
      </c>
      <c r="F120" s="5">
        <v>0</v>
      </c>
      <c r="G120" s="5">
        <v>0</v>
      </c>
      <c r="H120" s="5">
        <v>0</v>
      </c>
      <c r="I120" s="5">
        <v>1</v>
      </c>
      <c r="J120" s="5">
        <v>3</v>
      </c>
      <c r="K120" s="5">
        <v>1</v>
      </c>
      <c r="L120" s="5">
        <v>7</v>
      </c>
      <c r="M120" s="5">
        <v>0</v>
      </c>
      <c r="N120" s="5">
        <v>2</v>
      </c>
      <c r="O120" s="5">
        <v>0</v>
      </c>
      <c r="P120" s="5">
        <v>16</v>
      </c>
      <c r="Q120" s="5">
        <v>2</v>
      </c>
      <c r="R120" s="5">
        <v>36</v>
      </c>
      <c r="S120" s="5">
        <v>2</v>
      </c>
    </row>
    <row r="121" spans="1:19" ht="15.9" customHeight="1" x14ac:dyDescent="0.3">
      <c r="A121" s="4">
        <v>11460010</v>
      </c>
      <c r="B121" s="4" t="s">
        <v>64</v>
      </c>
      <c r="C121" s="2">
        <v>19</v>
      </c>
      <c r="D121" s="2">
        <v>0</v>
      </c>
      <c r="E121" s="2">
        <v>19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1</v>
      </c>
      <c r="M121" s="5">
        <v>0</v>
      </c>
      <c r="N121" s="5">
        <v>1</v>
      </c>
      <c r="O121" s="5">
        <v>0</v>
      </c>
      <c r="P121" s="5">
        <v>4</v>
      </c>
      <c r="Q121" s="5">
        <v>0</v>
      </c>
      <c r="R121" s="5">
        <v>13</v>
      </c>
      <c r="S121" s="5">
        <v>0</v>
      </c>
    </row>
    <row r="122" spans="1:19" ht="15.9" customHeight="1" x14ac:dyDescent="0.3">
      <c r="A122" s="4">
        <v>11460012</v>
      </c>
      <c r="B122" s="4" t="s">
        <v>65</v>
      </c>
      <c r="C122" s="2">
        <v>12</v>
      </c>
      <c r="D122" s="2">
        <v>0</v>
      </c>
      <c r="E122" s="2">
        <v>12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</v>
      </c>
      <c r="M122" s="5">
        <v>0</v>
      </c>
      <c r="N122" s="5">
        <v>1</v>
      </c>
      <c r="O122" s="5">
        <v>0</v>
      </c>
      <c r="P122" s="5">
        <v>0</v>
      </c>
      <c r="Q122" s="5">
        <v>0</v>
      </c>
      <c r="R122" s="5">
        <v>10</v>
      </c>
      <c r="S122" s="5">
        <v>0</v>
      </c>
    </row>
    <row r="123" spans="1:19" ht="15.9" customHeight="1" x14ac:dyDescent="0.3">
      <c r="A123" s="4">
        <v>11460017</v>
      </c>
      <c r="B123" s="4" t="s">
        <v>66</v>
      </c>
      <c r="C123" s="2">
        <v>22</v>
      </c>
      <c r="D123" s="2">
        <v>3</v>
      </c>
      <c r="E123" s="2">
        <v>25</v>
      </c>
      <c r="F123" s="5">
        <v>0</v>
      </c>
      <c r="G123" s="5">
        <v>0</v>
      </c>
      <c r="H123" s="5">
        <v>1</v>
      </c>
      <c r="I123" s="5">
        <v>0</v>
      </c>
      <c r="J123" s="5">
        <v>2</v>
      </c>
      <c r="K123" s="5">
        <v>1</v>
      </c>
      <c r="L123" s="5">
        <v>3</v>
      </c>
      <c r="M123" s="5">
        <v>1</v>
      </c>
      <c r="N123" s="5">
        <v>0</v>
      </c>
      <c r="O123" s="5">
        <v>0</v>
      </c>
      <c r="P123" s="5">
        <v>4</v>
      </c>
      <c r="Q123" s="5">
        <v>0</v>
      </c>
      <c r="R123" s="5">
        <v>12</v>
      </c>
      <c r="S123" s="5">
        <v>1</v>
      </c>
    </row>
    <row r="124" spans="1:19" ht="15.9" customHeight="1" x14ac:dyDescent="0.3">
      <c r="A124" s="4">
        <v>11460021</v>
      </c>
      <c r="B124" s="4" t="s">
        <v>198</v>
      </c>
      <c r="C124" s="2">
        <v>39</v>
      </c>
      <c r="D124" s="2">
        <v>2</v>
      </c>
      <c r="E124" s="2">
        <v>41</v>
      </c>
      <c r="F124" s="5">
        <v>0</v>
      </c>
      <c r="G124" s="5">
        <v>0</v>
      </c>
      <c r="H124" s="5">
        <v>1</v>
      </c>
      <c r="I124" s="5">
        <v>0</v>
      </c>
      <c r="J124" s="5">
        <v>5</v>
      </c>
      <c r="K124" s="5">
        <v>0</v>
      </c>
      <c r="L124" s="5">
        <v>7</v>
      </c>
      <c r="M124" s="5">
        <v>0</v>
      </c>
      <c r="N124" s="5">
        <v>2</v>
      </c>
      <c r="O124" s="5">
        <v>0</v>
      </c>
      <c r="P124" s="5">
        <v>9</v>
      </c>
      <c r="Q124" s="5">
        <v>1</v>
      </c>
      <c r="R124" s="5">
        <v>15</v>
      </c>
      <c r="S124" s="5">
        <v>1</v>
      </c>
    </row>
    <row r="125" spans="1:19" ht="15.9" customHeight="1" x14ac:dyDescent="0.3">
      <c r="A125" s="4">
        <v>11460022</v>
      </c>
      <c r="B125" s="4" t="s">
        <v>68</v>
      </c>
      <c r="C125" s="2">
        <v>7</v>
      </c>
      <c r="D125" s="2">
        <v>1</v>
      </c>
      <c r="E125" s="2">
        <v>8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1</v>
      </c>
      <c r="M125" s="5">
        <v>0</v>
      </c>
      <c r="N125" s="5">
        <v>0</v>
      </c>
      <c r="O125" s="5">
        <v>0</v>
      </c>
      <c r="P125" s="5">
        <v>2</v>
      </c>
      <c r="Q125" s="5">
        <v>0</v>
      </c>
      <c r="R125" s="5">
        <v>4</v>
      </c>
      <c r="S125" s="5">
        <v>1</v>
      </c>
    </row>
    <row r="126" spans="1:19" ht="15.9" customHeight="1" x14ac:dyDescent="0.3">
      <c r="A126" s="4">
        <v>11460023</v>
      </c>
      <c r="B126" s="4" t="s">
        <v>69</v>
      </c>
      <c r="C126" s="2">
        <v>14</v>
      </c>
      <c r="D126" s="2">
        <v>4</v>
      </c>
      <c r="E126" s="2">
        <v>18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1</v>
      </c>
      <c r="M126" s="5">
        <v>0</v>
      </c>
      <c r="N126" s="5">
        <v>0</v>
      </c>
      <c r="O126" s="5">
        <v>1</v>
      </c>
      <c r="P126" s="5">
        <v>3</v>
      </c>
      <c r="Q126" s="5">
        <v>2</v>
      </c>
      <c r="R126" s="5">
        <v>10</v>
      </c>
      <c r="S126" s="5">
        <v>1</v>
      </c>
    </row>
    <row r="127" spans="1:19" ht="15.9" customHeight="1" x14ac:dyDescent="0.3">
      <c r="A127" s="4">
        <v>11460024</v>
      </c>
      <c r="B127" s="4" t="s">
        <v>70</v>
      </c>
      <c r="C127" s="2">
        <v>18</v>
      </c>
      <c r="D127" s="2">
        <v>1</v>
      </c>
      <c r="E127" s="2">
        <v>19</v>
      </c>
      <c r="F127" s="5">
        <v>0</v>
      </c>
      <c r="G127" s="5">
        <v>0</v>
      </c>
      <c r="H127" s="5">
        <v>0</v>
      </c>
      <c r="I127" s="5">
        <v>1</v>
      </c>
      <c r="J127" s="5">
        <v>2</v>
      </c>
      <c r="K127" s="5">
        <v>0</v>
      </c>
      <c r="L127" s="5">
        <v>2</v>
      </c>
      <c r="M127" s="5">
        <v>0</v>
      </c>
      <c r="N127" s="5">
        <v>2</v>
      </c>
      <c r="O127" s="5">
        <v>0</v>
      </c>
      <c r="P127" s="5">
        <v>2</v>
      </c>
      <c r="Q127" s="5">
        <v>0</v>
      </c>
      <c r="R127" s="5">
        <v>10</v>
      </c>
      <c r="S127" s="5">
        <v>0</v>
      </c>
    </row>
    <row r="128" spans="1:19" ht="15.9" customHeight="1" x14ac:dyDescent="0.3">
      <c r="A128" s="4">
        <v>11460027</v>
      </c>
      <c r="B128" s="4" t="s">
        <v>191</v>
      </c>
      <c r="C128" s="2">
        <v>26</v>
      </c>
      <c r="D128" s="2">
        <v>2</v>
      </c>
      <c r="E128" s="2">
        <v>28</v>
      </c>
      <c r="F128" s="5">
        <v>0</v>
      </c>
      <c r="G128" s="5">
        <v>0</v>
      </c>
      <c r="H128" s="5">
        <v>1</v>
      </c>
      <c r="I128" s="5">
        <v>0</v>
      </c>
      <c r="J128" s="5">
        <v>6</v>
      </c>
      <c r="K128" s="5">
        <v>0</v>
      </c>
      <c r="L128" s="5">
        <v>3</v>
      </c>
      <c r="M128" s="5">
        <v>0</v>
      </c>
      <c r="N128" s="5">
        <v>0</v>
      </c>
      <c r="O128" s="5">
        <v>0</v>
      </c>
      <c r="P128" s="5">
        <v>5</v>
      </c>
      <c r="Q128" s="5">
        <v>1</v>
      </c>
      <c r="R128" s="5">
        <v>11</v>
      </c>
      <c r="S128" s="5">
        <v>1</v>
      </c>
    </row>
    <row r="129" spans="1:19" ht="15.9" customHeight="1" x14ac:dyDescent="0.3">
      <c r="A129" s="4">
        <v>11460028</v>
      </c>
      <c r="B129" s="4" t="s">
        <v>199</v>
      </c>
      <c r="C129" s="2">
        <v>16</v>
      </c>
      <c r="D129" s="2">
        <v>1</v>
      </c>
      <c r="E129" s="2">
        <v>17</v>
      </c>
      <c r="F129" s="5">
        <v>0</v>
      </c>
      <c r="G129" s="5">
        <v>0</v>
      </c>
      <c r="H129" s="5">
        <v>0</v>
      </c>
      <c r="I129" s="5">
        <v>0</v>
      </c>
      <c r="J129" s="5">
        <v>1</v>
      </c>
      <c r="K129" s="5">
        <v>0</v>
      </c>
      <c r="L129" s="5">
        <v>4</v>
      </c>
      <c r="M129" s="5">
        <v>0</v>
      </c>
      <c r="N129" s="5">
        <v>0</v>
      </c>
      <c r="O129" s="5">
        <v>0</v>
      </c>
      <c r="P129" s="5">
        <v>3</v>
      </c>
      <c r="Q129" s="5">
        <v>0</v>
      </c>
      <c r="R129" s="5">
        <v>8</v>
      </c>
      <c r="S129" s="5">
        <v>1</v>
      </c>
    </row>
    <row r="130" spans="1:19" ht="15.9" customHeight="1" x14ac:dyDescent="0.3">
      <c r="A130" s="4">
        <v>11460029</v>
      </c>
      <c r="B130" s="4" t="s">
        <v>200</v>
      </c>
      <c r="C130" s="2">
        <v>29</v>
      </c>
      <c r="D130" s="2">
        <v>7</v>
      </c>
      <c r="E130" s="2">
        <v>36</v>
      </c>
      <c r="F130" s="5">
        <v>1</v>
      </c>
      <c r="G130" s="5">
        <v>0</v>
      </c>
      <c r="H130" s="5">
        <v>4</v>
      </c>
      <c r="I130" s="5">
        <v>2</v>
      </c>
      <c r="J130" s="5">
        <v>5</v>
      </c>
      <c r="K130" s="5">
        <v>1</v>
      </c>
      <c r="L130" s="5">
        <v>4</v>
      </c>
      <c r="M130" s="5">
        <v>0</v>
      </c>
      <c r="N130" s="5">
        <v>3</v>
      </c>
      <c r="O130" s="5">
        <v>0</v>
      </c>
      <c r="P130" s="5">
        <v>1</v>
      </c>
      <c r="Q130" s="5">
        <v>0</v>
      </c>
      <c r="R130" s="5">
        <v>11</v>
      </c>
      <c r="S130" s="5">
        <v>4</v>
      </c>
    </row>
    <row r="131" spans="1:19" ht="15.9" customHeight="1" x14ac:dyDescent="0.3">
      <c r="A131" s="4">
        <v>11480006</v>
      </c>
      <c r="B131" s="4" t="s">
        <v>158</v>
      </c>
      <c r="C131" s="2">
        <v>14</v>
      </c>
      <c r="D131" s="2">
        <v>1</v>
      </c>
      <c r="E131" s="2">
        <v>15</v>
      </c>
      <c r="F131" s="5">
        <v>0</v>
      </c>
      <c r="G131" s="5">
        <v>0</v>
      </c>
      <c r="H131" s="5">
        <v>0</v>
      </c>
      <c r="I131" s="5">
        <v>0</v>
      </c>
      <c r="J131" s="5">
        <v>1</v>
      </c>
      <c r="K131" s="5">
        <v>0</v>
      </c>
      <c r="L131" s="5">
        <v>2</v>
      </c>
      <c r="M131" s="5">
        <v>0</v>
      </c>
      <c r="N131" s="5">
        <v>1</v>
      </c>
      <c r="O131" s="5">
        <v>0</v>
      </c>
      <c r="P131" s="5">
        <v>6</v>
      </c>
      <c r="Q131" s="5">
        <v>1</v>
      </c>
      <c r="R131" s="5">
        <v>4</v>
      </c>
      <c r="S131" s="5">
        <v>0</v>
      </c>
    </row>
    <row r="132" spans="1:19" ht="15.9" customHeight="1" x14ac:dyDescent="0.3">
      <c r="A132" s="4">
        <v>11480020</v>
      </c>
      <c r="B132" s="4" t="s">
        <v>160</v>
      </c>
      <c r="C132" s="2">
        <v>25</v>
      </c>
      <c r="D132" s="2">
        <v>1</v>
      </c>
      <c r="E132" s="2">
        <v>26</v>
      </c>
      <c r="F132" s="5">
        <v>0</v>
      </c>
      <c r="G132" s="5">
        <v>0</v>
      </c>
      <c r="H132" s="5">
        <v>0</v>
      </c>
      <c r="I132" s="5">
        <v>0</v>
      </c>
      <c r="J132" s="5">
        <v>1</v>
      </c>
      <c r="K132" s="5">
        <v>0</v>
      </c>
      <c r="L132" s="5">
        <v>1</v>
      </c>
      <c r="M132" s="5">
        <v>0</v>
      </c>
      <c r="N132" s="5">
        <v>4</v>
      </c>
      <c r="O132" s="5">
        <v>0</v>
      </c>
      <c r="P132" s="5">
        <v>7</v>
      </c>
      <c r="Q132" s="5">
        <v>1</v>
      </c>
      <c r="R132" s="5">
        <v>12</v>
      </c>
      <c r="S132" s="5">
        <v>0</v>
      </c>
    </row>
    <row r="133" spans="1:19" ht="15.9" customHeight="1" x14ac:dyDescent="0.3">
      <c r="A133" s="4">
        <v>11480027</v>
      </c>
      <c r="B133" s="4" t="s">
        <v>192</v>
      </c>
      <c r="C133" s="2">
        <v>40</v>
      </c>
      <c r="D133" s="2">
        <v>4</v>
      </c>
      <c r="E133" s="2">
        <v>44</v>
      </c>
      <c r="F133" s="5">
        <v>1</v>
      </c>
      <c r="G133" s="5">
        <v>1</v>
      </c>
      <c r="H133" s="5">
        <v>1</v>
      </c>
      <c r="I133" s="5">
        <v>0</v>
      </c>
      <c r="J133" s="5">
        <v>10</v>
      </c>
      <c r="K133" s="5">
        <v>0</v>
      </c>
      <c r="L133" s="5">
        <v>3</v>
      </c>
      <c r="M133" s="5">
        <v>0</v>
      </c>
      <c r="N133" s="5">
        <v>6</v>
      </c>
      <c r="O133" s="5">
        <v>0</v>
      </c>
      <c r="P133" s="5">
        <v>5</v>
      </c>
      <c r="Q133" s="5">
        <v>1</v>
      </c>
      <c r="R133" s="5">
        <v>14</v>
      </c>
      <c r="S133" s="5">
        <v>2</v>
      </c>
    </row>
    <row r="134" spans="1:19" ht="15.9" customHeight="1" x14ac:dyDescent="0.3">
      <c r="A134" s="4">
        <v>11480028</v>
      </c>
      <c r="B134" s="4" t="s">
        <v>162</v>
      </c>
      <c r="C134" s="2">
        <v>6</v>
      </c>
      <c r="D134" s="2">
        <v>3</v>
      </c>
      <c r="E134" s="2">
        <v>9</v>
      </c>
      <c r="F134" s="5">
        <v>0</v>
      </c>
      <c r="G134" s="5">
        <v>0</v>
      </c>
      <c r="H134" s="5">
        <v>0</v>
      </c>
      <c r="I134" s="5">
        <v>0</v>
      </c>
      <c r="J134" s="5">
        <v>1</v>
      </c>
      <c r="K134" s="5">
        <v>0</v>
      </c>
      <c r="L134" s="5">
        <v>1</v>
      </c>
      <c r="M134" s="5">
        <v>2</v>
      </c>
      <c r="N134" s="5">
        <v>0</v>
      </c>
      <c r="O134" s="5">
        <v>0</v>
      </c>
      <c r="P134" s="5">
        <v>0</v>
      </c>
      <c r="Q134" s="5">
        <v>1</v>
      </c>
      <c r="R134" s="5">
        <v>4</v>
      </c>
      <c r="S134" s="5">
        <v>0</v>
      </c>
    </row>
    <row r="135" spans="1:19" ht="15.9" customHeight="1" x14ac:dyDescent="0.3">
      <c r="A135" s="4">
        <v>11480037</v>
      </c>
      <c r="B135" s="4" t="s">
        <v>193</v>
      </c>
      <c r="C135" s="2">
        <v>3</v>
      </c>
      <c r="D135" s="2">
        <v>0</v>
      </c>
      <c r="E135" s="2">
        <v>3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2</v>
      </c>
      <c r="Q135" s="5">
        <v>0</v>
      </c>
      <c r="R135" s="5">
        <v>1</v>
      </c>
      <c r="S135" s="5">
        <v>0</v>
      </c>
    </row>
    <row r="136" spans="1:19" ht="15.9" customHeight="1" x14ac:dyDescent="0.3">
      <c r="A136" s="4">
        <v>11650004</v>
      </c>
      <c r="B136" s="4" t="s">
        <v>73</v>
      </c>
      <c r="C136" s="2">
        <v>46</v>
      </c>
      <c r="D136" s="2">
        <v>2</v>
      </c>
      <c r="E136" s="2">
        <v>48</v>
      </c>
      <c r="F136" s="5">
        <v>1</v>
      </c>
      <c r="G136" s="5">
        <v>0</v>
      </c>
      <c r="H136" s="5">
        <v>3</v>
      </c>
      <c r="I136" s="5">
        <v>0</v>
      </c>
      <c r="J136" s="5">
        <v>3</v>
      </c>
      <c r="K136" s="5">
        <v>1</v>
      </c>
      <c r="L136" s="5">
        <v>4</v>
      </c>
      <c r="M136" s="5">
        <v>1</v>
      </c>
      <c r="N136" s="5">
        <v>3</v>
      </c>
      <c r="O136" s="5">
        <v>0</v>
      </c>
      <c r="P136" s="5">
        <v>17</v>
      </c>
      <c r="Q136" s="5">
        <v>0</v>
      </c>
      <c r="R136" s="5">
        <v>15</v>
      </c>
      <c r="S136" s="5">
        <v>0</v>
      </c>
    </row>
    <row r="137" spans="1:19" ht="15.9" customHeight="1" x14ac:dyDescent="0.3">
      <c r="A137" s="4">
        <v>11650014</v>
      </c>
      <c r="B137" s="4" t="s">
        <v>74</v>
      </c>
      <c r="C137" s="2">
        <v>15</v>
      </c>
      <c r="D137" s="2">
        <v>1</v>
      </c>
      <c r="E137" s="2">
        <v>16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1</v>
      </c>
      <c r="M137" s="5">
        <v>0</v>
      </c>
      <c r="N137" s="5">
        <v>2</v>
      </c>
      <c r="O137" s="5">
        <v>0</v>
      </c>
      <c r="P137" s="5">
        <v>1</v>
      </c>
      <c r="Q137" s="5">
        <v>0</v>
      </c>
      <c r="R137" s="5">
        <v>11</v>
      </c>
      <c r="S137" s="5">
        <v>1</v>
      </c>
    </row>
    <row r="138" spans="1:19" ht="15.9" customHeight="1" x14ac:dyDescent="0.3">
      <c r="A138" s="4">
        <v>11650016</v>
      </c>
      <c r="B138" s="4" t="s">
        <v>75</v>
      </c>
      <c r="C138" s="2">
        <v>11</v>
      </c>
      <c r="D138" s="2">
        <v>0</v>
      </c>
      <c r="E138" s="2">
        <v>11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2</v>
      </c>
      <c r="Q138" s="5">
        <v>0</v>
      </c>
      <c r="R138" s="5">
        <v>9</v>
      </c>
      <c r="S138" s="5">
        <v>0</v>
      </c>
    </row>
    <row r="139" spans="1:19" ht="15.9" customHeight="1" x14ac:dyDescent="0.3">
      <c r="A139" s="4">
        <v>11650017</v>
      </c>
      <c r="B139" s="4" t="s">
        <v>76</v>
      </c>
      <c r="C139" s="2">
        <v>12</v>
      </c>
      <c r="D139" s="2">
        <v>1</v>
      </c>
      <c r="E139" s="2">
        <v>13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1</v>
      </c>
      <c r="O139" s="5">
        <v>0</v>
      </c>
      <c r="P139" s="5">
        <v>1</v>
      </c>
      <c r="Q139" s="5">
        <v>0</v>
      </c>
      <c r="R139" s="5">
        <v>10</v>
      </c>
      <c r="S139" s="5">
        <v>1</v>
      </c>
    </row>
    <row r="140" spans="1:19" ht="15.9" customHeight="1" x14ac:dyDescent="0.3">
      <c r="A140" s="4">
        <v>11650018</v>
      </c>
      <c r="B140" s="4" t="s">
        <v>77</v>
      </c>
      <c r="C140" s="2">
        <v>23</v>
      </c>
      <c r="D140" s="2">
        <v>1</v>
      </c>
      <c r="E140" s="2">
        <v>24</v>
      </c>
      <c r="F140" s="5">
        <v>1</v>
      </c>
      <c r="G140" s="5">
        <v>0</v>
      </c>
      <c r="H140" s="5">
        <v>1</v>
      </c>
      <c r="I140" s="5">
        <v>0</v>
      </c>
      <c r="J140" s="5">
        <v>1</v>
      </c>
      <c r="K140" s="5">
        <v>0</v>
      </c>
      <c r="L140" s="5">
        <v>2</v>
      </c>
      <c r="M140" s="5">
        <v>0</v>
      </c>
      <c r="N140" s="5">
        <v>3</v>
      </c>
      <c r="O140" s="5">
        <v>1</v>
      </c>
      <c r="P140" s="5">
        <v>2</v>
      </c>
      <c r="Q140" s="5">
        <v>0</v>
      </c>
      <c r="R140" s="5">
        <v>13</v>
      </c>
      <c r="S140" s="5">
        <v>0</v>
      </c>
    </row>
    <row r="141" spans="1:19" ht="15.9" customHeight="1" x14ac:dyDescent="0.3">
      <c r="A141" s="4">
        <v>11650026</v>
      </c>
      <c r="B141" s="4" t="s">
        <v>78</v>
      </c>
      <c r="C141" s="2">
        <v>12</v>
      </c>
      <c r="D141" s="2">
        <v>0</v>
      </c>
      <c r="E141" s="2">
        <v>12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3</v>
      </c>
      <c r="Q141" s="5">
        <v>0</v>
      </c>
      <c r="R141" s="5">
        <v>8</v>
      </c>
      <c r="S141" s="5">
        <v>0</v>
      </c>
    </row>
    <row r="142" spans="1:19" ht="15.9" customHeight="1" x14ac:dyDescent="0.3">
      <c r="A142" s="4">
        <v>11650034</v>
      </c>
      <c r="B142" s="4" t="s">
        <v>79</v>
      </c>
      <c r="C142" s="2">
        <v>33</v>
      </c>
      <c r="D142" s="2">
        <v>2</v>
      </c>
      <c r="E142" s="2">
        <v>35</v>
      </c>
      <c r="F142" s="5">
        <v>0</v>
      </c>
      <c r="G142" s="5">
        <v>0</v>
      </c>
      <c r="H142" s="5">
        <v>0</v>
      </c>
      <c r="I142" s="5">
        <v>0</v>
      </c>
      <c r="J142" s="5">
        <v>4</v>
      </c>
      <c r="K142" s="5">
        <v>0</v>
      </c>
      <c r="L142" s="5">
        <v>1</v>
      </c>
      <c r="M142" s="5">
        <v>0</v>
      </c>
      <c r="N142" s="5">
        <v>1</v>
      </c>
      <c r="O142" s="5">
        <v>0</v>
      </c>
      <c r="P142" s="5">
        <v>10</v>
      </c>
      <c r="Q142" s="5">
        <v>0</v>
      </c>
      <c r="R142" s="5">
        <v>17</v>
      </c>
      <c r="S142" s="5">
        <v>2</v>
      </c>
    </row>
    <row r="143" spans="1:19" ht="15.9" customHeight="1" x14ac:dyDescent="0.3">
      <c r="A143" s="4">
        <v>11660001</v>
      </c>
      <c r="B143" s="4" t="s">
        <v>163</v>
      </c>
      <c r="C143" s="2">
        <v>42</v>
      </c>
      <c r="D143" s="2">
        <v>5</v>
      </c>
      <c r="E143" s="2">
        <v>47</v>
      </c>
      <c r="F143" s="5">
        <v>2</v>
      </c>
      <c r="G143" s="5">
        <v>0</v>
      </c>
      <c r="H143" s="5">
        <v>3</v>
      </c>
      <c r="I143" s="5">
        <v>1</v>
      </c>
      <c r="J143" s="5">
        <v>2</v>
      </c>
      <c r="K143" s="5">
        <v>1</v>
      </c>
      <c r="L143" s="5">
        <v>1</v>
      </c>
      <c r="M143" s="5">
        <v>1</v>
      </c>
      <c r="N143" s="5">
        <v>3</v>
      </c>
      <c r="O143" s="5">
        <v>0</v>
      </c>
      <c r="P143" s="5">
        <v>5</v>
      </c>
      <c r="Q143" s="5">
        <v>1</v>
      </c>
      <c r="R143" s="5">
        <v>26</v>
      </c>
      <c r="S143" s="5">
        <v>1</v>
      </c>
    </row>
    <row r="144" spans="1:19" ht="15.9" customHeight="1" x14ac:dyDescent="0.3">
      <c r="A144" s="4">
        <v>11660003</v>
      </c>
      <c r="B144" s="4" t="s">
        <v>164</v>
      </c>
      <c r="C144" s="2">
        <v>35</v>
      </c>
      <c r="D144" s="2">
        <v>0</v>
      </c>
      <c r="E144" s="2">
        <v>35</v>
      </c>
      <c r="F144" s="5">
        <v>0</v>
      </c>
      <c r="G144" s="5">
        <v>0</v>
      </c>
      <c r="H144" s="5">
        <v>0</v>
      </c>
      <c r="I144" s="5">
        <v>0</v>
      </c>
      <c r="J144" s="5">
        <v>2</v>
      </c>
      <c r="K144" s="5">
        <v>0</v>
      </c>
      <c r="L144" s="5">
        <v>5</v>
      </c>
      <c r="M144" s="5">
        <v>0</v>
      </c>
      <c r="N144" s="5">
        <v>3</v>
      </c>
      <c r="O144" s="5">
        <v>0</v>
      </c>
      <c r="P144" s="5">
        <v>3</v>
      </c>
      <c r="Q144" s="5">
        <v>0</v>
      </c>
      <c r="R144" s="5">
        <v>22</v>
      </c>
      <c r="S144" s="5">
        <v>0</v>
      </c>
    </row>
    <row r="145" spans="1:19" ht="15.9" customHeight="1" x14ac:dyDescent="0.3">
      <c r="A145" s="4">
        <v>11660007</v>
      </c>
      <c r="B145" s="4" t="s">
        <v>165</v>
      </c>
      <c r="C145" s="2">
        <v>34</v>
      </c>
      <c r="D145" s="2">
        <v>3</v>
      </c>
      <c r="E145" s="2">
        <v>37</v>
      </c>
      <c r="F145" s="5">
        <v>0</v>
      </c>
      <c r="G145" s="5">
        <v>0</v>
      </c>
      <c r="H145" s="5">
        <v>0</v>
      </c>
      <c r="I145" s="5">
        <v>0</v>
      </c>
      <c r="J145" s="5">
        <v>1</v>
      </c>
      <c r="K145" s="5">
        <v>0</v>
      </c>
      <c r="L145" s="5">
        <v>6</v>
      </c>
      <c r="M145" s="5">
        <v>0</v>
      </c>
      <c r="N145" s="5">
        <v>1</v>
      </c>
      <c r="O145" s="5">
        <v>1</v>
      </c>
      <c r="P145" s="5">
        <v>11</v>
      </c>
      <c r="Q145" s="5">
        <v>1</v>
      </c>
      <c r="R145" s="5">
        <v>15</v>
      </c>
      <c r="S145" s="5">
        <v>1</v>
      </c>
    </row>
    <row r="146" spans="1:19" ht="15.9" customHeight="1" x14ac:dyDescent="0.3">
      <c r="A146" s="4">
        <v>11660008</v>
      </c>
      <c r="B146" s="4" t="s">
        <v>166</v>
      </c>
      <c r="C146" s="2">
        <v>12</v>
      </c>
      <c r="D146" s="2">
        <v>0</v>
      </c>
      <c r="E146" s="2">
        <v>12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4</v>
      </c>
      <c r="Q146" s="5">
        <v>0</v>
      </c>
      <c r="R146" s="5">
        <v>8</v>
      </c>
      <c r="S146" s="5">
        <v>0</v>
      </c>
    </row>
    <row r="147" spans="1:19" ht="15.9" customHeight="1" x14ac:dyDescent="0.3">
      <c r="A147" s="4">
        <v>11660009</v>
      </c>
      <c r="B147" s="4" t="s">
        <v>167</v>
      </c>
      <c r="C147" s="2">
        <v>58</v>
      </c>
      <c r="D147" s="2">
        <v>12</v>
      </c>
      <c r="E147" s="2">
        <v>70</v>
      </c>
      <c r="F147" s="5">
        <v>1</v>
      </c>
      <c r="G147" s="5">
        <v>1</v>
      </c>
      <c r="H147" s="5">
        <v>3</v>
      </c>
      <c r="I147" s="5">
        <v>0</v>
      </c>
      <c r="J147" s="5">
        <v>2</v>
      </c>
      <c r="K147" s="5">
        <v>1</v>
      </c>
      <c r="L147" s="5">
        <v>4</v>
      </c>
      <c r="M147" s="5">
        <v>1</v>
      </c>
      <c r="N147" s="5">
        <v>4</v>
      </c>
      <c r="O147" s="5">
        <v>3</v>
      </c>
      <c r="P147" s="5">
        <v>20</v>
      </c>
      <c r="Q147" s="5">
        <v>3</v>
      </c>
      <c r="R147" s="5">
        <v>24</v>
      </c>
      <c r="S147" s="5">
        <v>3</v>
      </c>
    </row>
    <row r="148" spans="1:19" ht="15.9" customHeight="1" x14ac:dyDescent="0.3">
      <c r="A148" s="4">
        <v>11660011</v>
      </c>
      <c r="B148" s="4" t="s">
        <v>168</v>
      </c>
      <c r="C148" s="2">
        <v>45</v>
      </c>
      <c r="D148" s="2">
        <v>7</v>
      </c>
      <c r="E148" s="2">
        <v>52</v>
      </c>
      <c r="F148" s="5">
        <v>0</v>
      </c>
      <c r="G148" s="5">
        <v>0</v>
      </c>
      <c r="H148" s="5">
        <v>0</v>
      </c>
      <c r="I148" s="5">
        <v>0</v>
      </c>
      <c r="J148" s="5">
        <v>1</v>
      </c>
      <c r="K148" s="5">
        <v>1</v>
      </c>
      <c r="L148" s="5">
        <v>1</v>
      </c>
      <c r="M148" s="5">
        <v>1</v>
      </c>
      <c r="N148" s="5">
        <v>2</v>
      </c>
      <c r="O148" s="5">
        <v>1</v>
      </c>
      <c r="P148" s="5">
        <v>5</v>
      </c>
      <c r="Q148" s="5">
        <v>0</v>
      </c>
      <c r="R148" s="5">
        <v>36</v>
      </c>
      <c r="S148" s="5">
        <v>4</v>
      </c>
    </row>
    <row r="149" spans="1:19" ht="15.9" customHeight="1" x14ac:dyDescent="0.3">
      <c r="A149" s="4">
        <v>11660019</v>
      </c>
      <c r="B149" s="4" t="s">
        <v>169</v>
      </c>
      <c r="C149" s="2">
        <v>20</v>
      </c>
      <c r="D149" s="2">
        <v>1</v>
      </c>
      <c r="E149" s="2">
        <v>21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1</v>
      </c>
      <c r="M149" s="5">
        <v>0</v>
      </c>
      <c r="N149" s="5">
        <v>1</v>
      </c>
      <c r="O149" s="5">
        <v>0</v>
      </c>
      <c r="P149" s="5">
        <v>5</v>
      </c>
      <c r="Q149" s="5">
        <v>1</v>
      </c>
      <c r="R149" s="5">
        <v>13</v>
      </c>
      <c r="S149" s="5">
        <v>0</v>
      </c>
    </row>
    <row r="150" spans="1:19" ht="15.9" customHeight="1" x14ac:dyDescent="0.3">
      <c r="A150" s="4">
        <v>11660020</v>
      </c>
      <c r="B150" s="4" t="s">
        <v>201</v>
      </c>
      <c r="C150" s="2">
        <v>27</v>
      </c>
      <c r="D150" s="2">
        <v>2</v>
      </c>
      <c r="E150" s="2">
        <v>29</v>
      </c>
      <c r="F150" s="5">
        <v>0</v>
      </c>
      <c r="G150" s="5">
        <v>0</v>
      </c>
      <c r="H150" s="5">
        <v>0</v>
      </c>
      <c r="I150" s="5">
        <v>0</v>
      </c>
      <c r="J150" s="5">
        <v>1</v>
      </c>
      <c r="K150" s="5">
        <v>0</v>
      </c>
      <c r="L150" s="5">
        <v>0</v>
      </c>
      <c r="M150" s="5">
        <v>0</v>
      </c>
      <c r="N150" s="5">
        <v>4</v>
      </c>
      <c r="O150" s="5">
        <v>0</v>
      </c>
      <c r="P150" s="5">
        <v>2</v>
      </c>
      <c r="Q150" s="5">
        <v>0</v>
      </c>
      <c r="R150" s="5">
        <v>20</v>
      </c>
      <c r="S150" s="5">
        <v>2</v>
      </c>
    </row>
    <row r="151" spans="1:19" ht="15.9" customHeight="1" x14ac:dyDescent="0.3">
      <c r="A151" s="4">
        <v>11660021</v>
      </c>
      <c r="B151" s="4" t="s">
        <v>171</v>
      </c>
      <c r="C151" s="2">
        <v>22</v>
      </c>
      <c r="D151" s="2">
        <v>3</v>
      </c>
      <c r="E151" s="2">
        <v>25</v>
      </c>
      <c r="F151" s="5">
        <v>0</v>
      </c>
      <c r="G151" s="5">
        <v>0</v>
      </c>
      <c r="H151" s="5">
        <v>0</v>
      </c>
      <c r="I151" s="5">
        <v>0</v>
      </c>
      <c r="J151" s="5">
        <v>1</v>
      </c>
      <c r="K151" s="5">
        <v>1</v>
      </c>
      <c r="L151" s="5">
        <v>1</v>
      </c>
      <c r="M151" s="5">
        <v>0</v>
      </c>
      <c r="N151" s="5">
        <v>3</v>
      </c>
      <c r="O151" s="5">
        <v>1</v>
      </c>
      <c r="P151" s="5">
        <v>5</v>
      </c>
      <c r="Q151" s="5">
        <v>1</v>
      </c>
      <c r="R151" s="5">
        <v>12</v>
      </c>
      <c r="S151" s="5">
        <v>0</v>
      </c>
    </row>
    <row r="152" spans="1:19" ht="15.9" customHeight="1" x14ac:dyDescent="0.3">
      <c r="A152" s="4">
        <v>11660031</v>
      </c>
      <c r="B152" s="4" t="s">
        <v>172</v>
      </c>
      <c r="C152" s="2">
        <v>6</v>
      </c>
      <c r="D152" s="2">
        <v>0</v>
      </c>
      <c r="E152" s="2">
        <v>6</v>
      </c>
      <c r="F152" s="5">
        <v>0</v>
      </c>
      <c r="G152" s="5">
        <v>0</v>
      </c>
      <c r="H152" s="5">
        <v>1</v>
      </c>
      <c r="I152" s="5">
        <v>0</v>
      </c>
      <c r="J152" s="5">
        <v>1</v>
      </c>
      <c r="K152" s="5">
        <v>0</v>
      </c>
      <c r="L152" s="5">
        <v>1</v>
      </c>
      <c r="M152" s="5">
        <v>0</v>
      </c>
      <c r="N152" s="5">
        <v>0</v>
      </c>
      <c r="O152" s="5">
        <v>0</v>
      </c>
      <c r="P152" s="5">
        <v>1</v>
      </c>
      <c r="Q152" s="5">
        <v>0</v>
      </c>
      <c r="R152" s="5">
        <v>2</v>
      </c>
      <c r="S152" s="5">
        <v>0</v>
      </c>
    </row>
    <row r="153" spans="1:19" ht="15.9" customHeight="1" x14ac:dyDescent="0.3">
      <c r="A153" s="4">
        <v>11660032</v>
      </c>
      <c r="B153" s="4" t="s">
        <v>173</v>
      </c>
      <c r="C153" s="2">
        <v>22</v>
      </c>
      <c r="D153" s="2">
        <v>1</v>
      </c>
      <c r="E153" s="2">
        <v>23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1</v>
      </c>
      <c r="O153" s="5">
        <v>0</v>
      </c>
      <c r="P153" s="5">
        <v>4</v>
      </c>
      <c r="Q153" s="5">
        <v>0</v>
      </c>
      <c r="R153" s="5">
        <v>17</v>
      </c>
      <c r="S153" s="5">
        <v>1</v>
      </c>
    </row>
    <row r="154" spans="1:19" ht="15.9" customHeight="1" x14ac:dyDescent="0.3">
      <c r="A154" s="4">
        <v>11660041</v>
      </c>
      <c r="B154" s="4" t="s">
        <v>175</v>
      </c>
      <c r="C154" s="2">
        <v>20</v>
      </c>
      <c r="D154" s="2">
        <v>2</v>
      </c>
      <c r="E154" s="2">
        <v>22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9</v>
      </c>
      <c r="Q154" s="5">
        <v>1</v>
      </c>
      <c r="R154" s="5">
        <v>11</v>
      </c>
      <c r="S154" s="5">
        <v>1</v>
      </c>
    </row>
    <row r="155" spans="1:19" ht="15.9" customHeight="1" x14ac:dyDescent="0.3">
      <c r="A155" s="4">
        <v>11810001</v>
      </c>
      <c r="B155" s="4" t="s">
        <v>183</v>
      </c>
      <c r="C155" s="2">
        <v>82</v>
      </c>
      <c r="D155" s="2">
        <v>9</v>
      </c>
      <c r="E155" s="2">
        <v>91</v>
      </c>
      <c r="F155" s="5">
        <v>0</v>
      </c>
      <c r="G155" s="5">
        <v>0</v>
      </c>
      <c r="H155" s="5">
        <v>6</v>
      </c>
      <c r="I155" s="5">
        <v>2</v>
      </c>
      <c r="J155" s="5">
        <v>16</v>
      </c>
      <c r="K155" s="5">
        <v>1</v>
      </c>
      <c r="L155" s="5">
        <v>14</v>
      </c>
      <c r="M155" s="5">
        <v>2</v>
      </c>
      <c r="N155" s="5">
        <v>7</v>
      </c>
      <c r="O155" s="5">
        <v>1</v>
      </c>
      <c r="P155" s="5">
        <v>15</v>
      </c>
      <c r="Q155" s="5">
        <v>1</v>
      </c>
      <c r="R155" s="5">
        <v>24</v>
      </c>
      <c r="S155" s="5">
        <v>2</v>
      </c>
    </row>
    <row r="156" spans="1:19" ht="15.9" customHeight="1" x14ac:dyDescent="0.3">
      <c r="A156" s="4">
        <v>11810003</v>
      </c>
      <c r="B156" s="4" t="s">
        <v>80</v>
      </c>
      <c r="C156" s="2">
        <v>16</v>
      </c>
      <c r="D156" s="2">
        <v>1</v>
      </c>
      <c r="E156" s="2">
        <v>17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1</v>
      </c>
      <c r="M156" s="5">
        <v>0</v>
      </c>
      <c r="N156" s="5">
        <v>2</v>
      </c>
      <c r="O156" s="5">
        <v>0</v>
      </c>
      <c r="P156" s="5">
        <v>1</v>
      </c>
      <c r="Q156" s="5">
        <v>0</v>
      </c>
      <c r="R156" s="5">
        <v>12</v>
      </c>
      <c r="S156" s="5">
        <v>1</v>
      </c>
    </row>
    <row r="157" spans="1:19" ht="15.9" customHeight="1" x14ac:dyDescent="0.3">
      <c r="A157" s="4">
        <v>11810008</v>
      </c>
      <c r="B157" s="4" t="s">
        <v>81</v>
      </c>
      <c r="C157" s="2">
        <v>31</v>
      </c>
      <c r="D157" s="2">
        <v>5</v>
      </c>
      <c r="E157" s="2">
        <v>36</v>
      </c>
      <c r="F157" s="5">
        <v>0</v>
      </c>
      <c r="G157" s="5">
        <v>0</v>
      </c>
      <c r="H157" s="5">
        <v>0</v>
      </c>
      <c r="I157" s="5">
        <v>0</v>
      </c>
      <c r="J157" s="5">
        <v>1</v>
      </c>
      <c r="K157" s="5">
        <v>0</v>
      </c>
      <c r="L157" s="5">
        <v>2</v>
      </c>
      <c r="M157" s="5">
        <v>0</v>
      </c>
      <c r="N157" s="5">
        <v>1</v>
      </c>
      <c r="O157" s="5">
        <v>1</v>
      </c>
      <c r="P157" s="5">
        <v>6</v>
      </c>
      <c r="Q157" s="5">
        <v>1</v>
      </c>
      <c r="R157" s="5">
        <v>21</v>
      </c>
      <c r="S157" s="5">
        <v>3</v>
      </c>
    </row>
    <row r="158" spans="1:19" ht="15.9" customHeight="1" x14ac:dyDescent="0.3">
      <c r="A158" s="4">
        <v>11810013</v>
      </c>
      <c r="B158" s="4" t="s">
        <v>82</v>
      </c>
      <c r="C158" s="2">
        <v>13</v>
      </c>
      <c r="D158" s="2">
        <v>1</v>
      </c>
      <c r="E158" s="2">
        <v>14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3</v>
      </c>
      <c r="Q158" s="5">
        <v>0</v>
      </c>
      <c r="R158" s="5">
        <v>10</v>
      </c>
      <c r="S158" s="5">
        <v>1</v>
      </c>
    </row>
    <row r="159" spans="1:19" ht="15.9" customHeight="1" x14ac:dyDescent="0.3">
      <c r="A159" s="4">
        <v>11810015</v>
      </c>
      <c r="B159" s="4" t="s">
        <v>83</v>
      </c>
      <c r="C159" s="2">
        <v>78</v>
      </c>
      <c r="D159" s="2">
        <v>9</v>
      </c>
      <c r="E159" s="2">
        <v>87</v>
      </c>
      <c r="F159" s="5">
        <v>1</v>
      </c>
      <c r="G159" s="5">
        <v>0</v>
      </c>
      <c r="H159" s="5">
        <v>7</v>
      </c>
      <c r="I159" s="5">
        <v>1</v>
      </c>
      <c r="J159" s="5">
        <v>17</v>
      </c>
      <c r="K159" s="5">
        <v>2</v>
      </c>
      <c r="L159" s="5">
        <v>15</v>
      </c>
      <c r="M159" s="5">
        <v>1</v>
      </c>
      <c r="N159" s="5">
        <v>9</v>
      </c>
      <c r="O159" s="5">
        <v>2</v>
      </c>
      <c r="P159" s="5">
        <v>9</v>
      </c>
      <c r="Q159" s="5">
        <v>2</v>
      </c>
      <c r="R159" s="5">
        <v>20</v>
      </c>
      <c r="S159" s="5">
        <v>1</v>
      </c>
    </row>
    <row r="160" spans="1:19" ht="15.9" customHeight="1" x14ac:dyDescent="0.3">
      <c r="A160" s="4">
        <v>11810024</v>
      </c>
      <c r="B160" s="4" t="s">
        <v>84</v>
      </c>
      <c r="C160" s="2">
        <v>19</v>
      </c>
      <c r="D160" s="2">
        <v>2</v>
      </c>
      <c r="E160" s="2">
        <v>21</v>
      </c>
      <c r="F160" s="5">
        <v>0</v>
      </c>
      <c r="G160" s="5">
        <v>0</v>
      </c>
      <c r="H160" s="5">
        <v>0</v>
      </c>
      <c r="I160" s="5">
        <v>1</v>
      </c>
      <c r="J160" s="5">
        <v>2</v>
      </c>
      <c r="K160" s="5">
        <v>0</v>
      </c>
      <c r="L160" s="5">
        <v>1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16</v>
      </c>
      <c r="S160" s="5">
        <v>1</v>
      </c>
    </row>
    <row r="161" spans="1:19" ht="15.9" customHeight="1" x14ac:dyDescent="0.3">
      <c r="A161" s="4">
        <v>11810028</v>
      </c>
      <c r="B161" s="4" t="s">
        <v>202</v>
      </c>
      <c r="C161" s="2">
        <v>59</v>
      </c>
      <c r="D161" s="2">
        <v>5</v>
      </c>
      <c r="E161" s="2">
        <v>64</v>
      </c>
      <c r="F161" s="5">
        <v>1</v>
      </c>
      <c r="G161" s="5">
        <v>0</v>
      </c>
      <c r="H161" s="5">
        <v>2</v>
      </c>
      <c r="I161" s="5">
        <v>0</v>
      </c>
      <c r="J161" s="5">
        <v>10</v>
      </c>
      <c r="K161" s="5">
        <v>1</v>
      </c>
      <c r="L161" s="5">
        <v>4</v>
      </c>
      <c r="M161" s="5">
        <v>1</v>
      </c>
      <c r="N161" s="5">
        <v>3</v>
      </c>
      <c r="O161" s="5">
        <v>0</v>
      </c>
      <c r="P161" s="5">
        <v>8</v>
      </c>
      <c r="Q161" s="5">
        <v>1</v>
      </c>
      <c r="R161" s="5">
        <v>31</v>
      </c>
      <c r="S161" s="5">
        <v>2</v>
      </c>
    </row>
    <row r="162" spans="1:19" ht="15.9" customHeight="1" x14ac:dyDescent="0.3">
      <c r="A162" s="4">
        <v>11810033</v>
      </c>
      <c r="B162" s="4" t="s">
        <v>87</v>
      </c>
      <c r="C162" s="2">
        <v>23</v>
      </c>
      <c r="D162" s="2">
        <v>3</v>
      </c>
      <c r="E162" s="2">
        <v>26</v>
      </c>
      <c r="F162" s="5">
        <v>0</v>
      </c>
      <c r="G162" s="5">
        <v>0</v>
      </c>
      <c r="H162" s="5">
        <v>0</v>
      </c>
      <c r="I162" s="5">
        <v>0</v>
      </c>
      <c r="J162" s="5">
        <v>1</v>
      </c>
      <c r="K162" s="5">
        <v>0</v>
      </c>
      <c r="L162" s="5">
        <v>3</v>
      </c>
      <c r="M162" s="5">
        <v>0</v>
      </c>
      <c r="N162" s="5">
        <v>2</v>
      </c>
      <c r="O162" s="5">
        <v>0</v>
      </c>
      <c r="P162" s="5">
        <v>0</v>
      </c>
      <c r="Q162" s="5">
        <v>0</v>
      </c>
      <c r="R162" s="5">
        <v>17</v>
      </c>
      <c r="S162" s="5">
        <v>3</v>
      </c>
    </row>
    <row r="163" spans="1:19" ht="15.9" customHeight="1" x14ac:dyDescent="0.3">
      <c r="A163" s="4">
        <v>11810034</v>
      </c>
      <c r="B163" s="4" t="s">
        <v>445</v>
      </c>
      <c r="C163" s="2">
        <v>17</v>
      </c>
      <c r="D163" s="2">
        <v>4</v>
      </c>
      <c r="E163" s="2">
        <v>21</v>
      </c>
      <c r="F163" s="5">
        <v>0</v>
      </c>
      <c r="G163" s="5">
        <v>0</v>
      </c>
      <c r="H163" s="5">
        <v>0</v>
      </c>
      <c r="I163" s="5">
        <v>0</v>
      </c>
      <c r="J163" s="5">
        <v>2</v>
      </c>
      <c r="K163" s="5">
        <v>0</v>
      </c>
      <c r="L163" s="5">
        <v>2</v>
      </c>
      <c r="M163" s="5">
        <v>0</v>
      </c>
      <c r="N163" s="5">
        <v>1</v>
      </c>
      <c r="O163" s="5">
        <v>0</v>
      </c>
      <c r="P163" s="5">
        <v>5</v>
      </c>
      <c r="Q163" s="5">
        <v>2</v>
      </c>
      <c r="R163" s="5">
        <v>7</v>
      </c>
      <c r="S163" s="5">
        <v>2</v>
      </c>
    </row>
    <row r="164" spans="1:19" ht="15.9" customHeight="1" x14ac:dyDescent="0.3">
      <c r="A164" s="4">
        <v>11820007</v>
      </c>
      <c r="B164" s="4" t="s">
        <v>88</v>
      </c>
      <c r="C164" s="2">
        <v>44</v>
      </c>
      <c r="D164" s="2">
        <v>1</v>
      </c>
      <c r="E164" s="2">
        <v>45</v>
      </c>
      <c r="F164" s="5">
        <v>1</v>
      </c>
      <c r="G164" s="5">
        <v>0</v>
      </c>
      <c r="H164" s="5">
        <v>7</v>
      </c>
      <c r="I164" s="5">
        <v>0</v>
      </c>
      <c r="J164" s="5">
        <v>5</v>
      </c>
      <c r="K164" s="5">
        <v>0</v>
      </c>
      <c r="L164" s="5">
        <v>7</v>
      </c>
      <c r="M164" s="5">
        <v>0</v>
      </c>
      <c r="N164" s="5">
        <v>3</v>
      </c>
      <c r="O164" s="5">
        <v>0</v>
      </c>
      <c r="P164" s="5">
        <v>5</v>
      </c>
      <c r="Q164" s="5">
        <v>0</v>
      </c>
      <c r="R164" s="5">
        <v>16</v>
      </c>
      <c r="S164" s="5">
        <v>1</v>
      </c>
    </row>
    <row r="165" spans="1:19" ht="15.9" customHeight="1" x14ac:dyDescent="0.3">
      <c r="A165" s="4">
        <v>11820008</v>
      </c>
      <c r="B165" s="4" t="s">
        <v>89</v>
      </c>
      <c r="C165" s="2">
        <v>73</v>
      </c>
      <c r="D165" s="2">
        <v>5</v>
      </c>
      <c r="E165" s="2">
        <v>78</v>
      </c>
      <c r="F165" s="5">
        <v>0</v>
      </c>
      <c r="G165" s="5">
        <v>0</v>
      </c>
      <c r="H165" s="5">
        <v>4</v>
      </c>
      <c r="I165" s="5">
        <v>0</v>
      </c>
      <c r="J165" s="5">
        <v>17</v>
      </c>
      <c r="K165" s="5">
        <v>2</v>
      </c>
      <c r="L165" s="5">
        <v>12</v>
      </c>
      <c r="M165" s="5">
        <v>0</v>
      </c>
      <c r="N165" s="5">
        <v>7</v>
      </c>
      <c r="O165" s="5">
        <v>1</v>
      </c>
      <c r="P165" s="5">
        <v>16</v>
      </c>
      <c r="Q165" s="5">
        <v>0</v>
      </c>
      <c r="R165" s="5">
        <v>17</v>
      </c>
      <c r="S165" s="5">
        <v>2</v>
      </c>
    </row>
    <row r="166" spans="1:19" ht="15.9" customHeight="1" x14ac:dyDescent="0.3">
      <c r="A166" s="4">
        <v>11820011</v>
      </c>
      <c r="B166" s="4" t="s">
        <v>90</v>
      </c>
      <c r="C166" s="2">
        <v>49</v>
      </c>
      <c r="D166" s="2">
        <v>2</v>
      </c>
      <c r="E166" s="2">
        <v>51</v>
      </c>
      <c r="F166" s="5">
        <v>5</v>
      </c>
      <c r="G166" s="5">
        <v>0</v>
      </c>
      <c r="H166" s="5">
        <v>10</v>
      </c>
      <c r="I166" s="5">
        <v>1</v>
      </c>
      <c r="J166" s="5">
        <v>3</v>
      </c>
      <c r="K166" s="5">
        <v>0</v>
      </c>
      <c r="L166" s="5">
        <v>2</v>
      </c>
      <c r="M166" s="5">
        <v>0</v>
      </c>
      <c r="N166" s="5">
        <v>0</v>
      </c>
      <c r="O166" s="5">
        <v>0</v>
      </c>
      <c r="P166" s="5">
        <v>6</v>
      </c>
      <c r="Q166" s="5">
        <v>0</v>
      </c>
      <c r="R166" s="5">
        <v>23</v>
      </c>
      <c r="S166" s="5">
        <v>1</v>
      </c>
    </row>
    <row r="167" spans="1:19" ht="15.9" customHeight="1" x14ac:dyDescent="0.3">
      <c r="A167" s="4">
        <v>11820018</v>
      </c>
      <c r="B167" s="4" t="s">
        <v>203</v>
      </c>
      <c r="C167" s="2">
        <v>76</v>
      </c>
      <c r="D167" s="2">
        <v>5</v>
      </c>
      <c r="E167" s="2">
        <v>81</v>
      </c>
      <c r="F167" s="5">
        <v>9</v>
      </c>
      <c r="G167" s="5">
        <v>0</v>
      </c>
      <c r="H167" s="5">
        <v>12</v>
      </c>
      <c r="I167" s="5">
        <v>2</v>
      </c>
      <c r="J167" s="5">
        <v>13</v>
      </c>
      <c r="K167" s="5">
        <v>2</v>
      </c>
      <c r="L167" s="5">
        <v>8</v>
      </c>
      <c r="M167" s="5">
        <v>0</v>
      </c>
      <c r="N167" s="5">
        <v>7</v>
      </c>
      <c r="O167" s="5">
        <v>0</v>
      </c>
      <c r="P167" s="5">
        <v>11</v>
      </c>
      <c r="Q167" s="5">
        <v>1</v>
      </c>
      <c r="R167" s="5">
        <v>16</v>
      </c>
      <c r="S167" s="5">
        <v>0</v>
      </c>
    </row>
    <row r="168" spans="1:19" ht="15.9" customHeight="1" x14ac:dyDescent="0.3">
      <c r="A168" s="4">
        <v>11820026</v>
      </c>
      <c r="B168" s="4" t="s">
        <v>92</v>
      </c>
      <c r="C168" s="2">
        <v>18</v>
      </c>
      <c r="D168" s="2">
        <v>2</v>
      </c>
      <c r="E168" s="2">
        <v>20</v>
      </c>
      <c r="F168" s="5">
        <v>1</v>
      </c>
      <c r="G168" s="5">
        <v>0</v>
      </c>
      <c r="H168" s="5">
        <v>1</v>
      </c>
      <c r="I168" s="5">
        <v>0</v>
      </c>
      <c r="J168" s="5">
        <v>1</v>
      </c>
      <c r="K168" s="5">
        <v>0</v>
      </c>
      <c r="L168" s="5">
        <v>1</v>
      </c>
      <c r="M168" s="5">
        <v>0</v>
      </c>
      <c r="N168" s="5">
        <v>0</v>
      </c>
      <c r="O168" s="5">
        <v>0</v>
      </c>
      <c r="P168" s="5">
        <v>2</v>
      </c>
      <c r="Q168" s="5">
        <v>1</v>
      </c>
      <c r="R168" s="5">
        <v>12</v>
      </c>
      <c r="S168" s="5">
        <v>1</v>
      </c>
    </row>
    <row r="169" spans="1:19" ht="15.9" customHeight="1" x14ac:dyDescent="0.3">
      <c r="A169" s="4">
        <v>11820027</v>
      </c>
      <c r="B169" s="4" t="s">
        <v>93</v>
      </c>
      <c r="C169" s="2">
        <v>20</v>
      </c>
      <c r="D169" s="2">
        <v>1</v>
      </c>
      <c r="E169" s="2">
        <v>21</v>
      </c>
      <c r="F169" s="5">
        <v>0</v>
      </c>
      <c r="G169" s="5">
        <v>0</v>
      </c>
      <c r="H169" s="5">
        <v>2</v>
      </c>
      <c r="I169" s="5">
        <v>0</v>
      </c>
      <c r="J169" s="5">
        <v>2</v>
      </c>
      <c r="K169" s="5">
        <v>0</v>
      </c>
      <c r="L169" s="5">
        <v>3</v>
      </c>
      <c r="M169" s="5">
        <v>0</v>
      </c>
      <c r="N169" s="5">
        <v>1</v>
      </c>
      <c r="O169" s="5">
        <v>0</v>
      </c>
      <c r="P169" s="5">
        <v>3</v>
      </c>
      <c r="Q169" s="5">
        <v>0</v>
      </c>
      <c r="R169" s="5">
        <v>9</v>
      </c>
      <c r="S169" s="5">
        <v>1</v>
      </c>
    </row>
    <row r="170" spans="1:19" ht="15.9" customHeight="1" x14ac:dyDescent="0.3">
      <c r="A170" s="4">
        <v>11820031</v>
      </c>
      <c r="B170" s="4" t="s">
        <v>94</v>
      </c>
      <c r="C170" s="2">
        <v>11</v>
      </c>
      <c r="D170" s="2">
        <v>4</v>
      </c>
      <c r="E170" s="2">
        <v>15</v>
      </c>
      <c r="F170" s="5">
        <v>0</v>
      </c>
      <c r="G170" s="5">
        <v>0</v>
      </c>
      <c r="H170" s="5">
        <v>0</v>
      </c>
      <c r="I170" s="5">
        <v>0</v>
      </c>
      <c r="J170" s="5">
        <v>3</v>
      </c>
      <c r="K170" s="5">
        <v>0</v>
      </c>
      <c r="L170" s="5">
        <v>1</v>
      </c>
      <c r="M170" s="5">
        <v>1</v>
      </c>
      <c r="N170" s="5">
        <v>2</v>
      </c>
      <c r="O170" s="5">
        <v>0</v>
      </c>
      <c r="P170" s="5">
        <v>1</v>
      </c>
      <c r="Q170" s="5">
        <v>0</v>
      </c>
      <c r="R170" s="5">
        <v>4</v>
      </c>
      <c r="S170" s="5">
        <v>3</v>
      </c>
    </row>
    <row r="171" spans="1:19" ht="15.9" customHeight="1" x14ac:dyDescent="0.3">
      <c r="A171" s="4">
        <v>11820032</v>
      </c>
      <c r="B171" s="4" t="s">
        <v>95</v>
      </c>
      <c r="C171" s="2">
        <v>32</v>
      </c>
      <c r="D171" s="2">
        <v>1</v>
      </c>
      <c r="E171" s="2">
        <v>33</v>
      </c>
      <c r="F171" s="5">
        <v>0</v>
      </c>
      <c r="G171" s="5">
        <v>0</v>
      </c>
      <c r="H171" s="5">
        <v>3</v>
      </c>
      <c r="I171" s="5">
        <v>0</v>
      </c>
      <c r="J171" s="5">
        <v>3</v>
      </c>
      <c r="K171" s="5">
        <v>0</v>
      </c>
      <c r="L171" s="5">
        <v>4</v>
      </c>
      <c r="M171" s="5">
        <v>0</v>
      </c>
      <c r="N171" s="5">
        <v>4</v>
      </c>
      <c r="O171" s="5">
        <v>0</v>
      </c>
      <c r="P171" s="5">
        <v>2</v>
      </c>
      <c r="Q171" s="5">
        <v>0</v>
      </c>
      <c r="R171" s="5">
        <v>16</v>
      </c>
      <c r="S171" s="5">
        <v>1</v>
      </c>
    </row>
    <row r="172" spans="1:19" ht="15.9" customHeight="1" x14ac:dyDescent="0.3">
      <c r="A172" s="4">
        <v>11820034</v>
      </c>
      <c r="B172" s="4" t="s">
        <v>96</v>
      </c>
      <c r="C172" s="2">
        <v>25</v>
      </c>
      <c r="D172" s="2">
        <v>0</v>
      </c>
      <c r="E172" s="2">
        <v>25</v>
      </c>
      <c r="F172" s="5">
        <v>0</v>
      </c>
      <c r="G172" s="5">
        <v>0</v>
      </c>
      <c r="H172" s="5">
        <v>0</v>
      </c>
      <c r="I172" s="5">
        <v>0</v>
      </c>
      <c r="J172" s="5">
        <v>6</v>
      </c>
      <c r="K172" s="5">
        <v>0</v>
      </c>
      <c r="L172" s="5">
        <v>5</v>
      </c>
      <c r="M172" s="5">
        <v>0</v>
      </c>
      <c r="N172" s="5">
        <v>1</v>
      </c>
      <c r="O172" s="5">
        <v>0</v>
      </c>
      <c r="P172" s="5">
        <v>2</v>
      </c>
      <c r="Q172" s="5">
        <v>0</v>
      </c>
      <c r="R172" s="5">
        <v>11</v>
      </c>
      <c r="S172" s="5">
        <v>0</v>
      </c>
    </row>
    <row r="173" spans="1:19" ht="15.9" customHeight="1" x14ac:dyDescent="0.3">
      <c r="A173" s="4">
        <v>11820035</v>
      </c>
      <c r="B173" s="4" t="s">
        <v>97</v>
      </c>
      <c r="C173" s="2">
        <v>15</v>
      </c>
      <c r="D173" s="2">
        <v>1</v>
      </c>
      <c r="E173" s="2">
        <v>16</v>
      </c>
      <c r="F173" s="5">
        <v>1</v>
      </c>
      <c r="G173" s="5">
        <v>0</v>
      </c>
      <c r="H173" s="5">
        <v>0</v>
      </c>
      <c r="I173" s="5">
        <v>0</v>
      </c>
      <c r="J173" s="5">
        <v>3</v>
      </c>
      <c r="K173" s="5">
        <v>0</v>
      </c>
      <c r="L173" s="5">
        <v>1</v>
      </c>
      <c r="M173" s="5">
        <v>0</v>
      </c>
      <c r="N173" s="5">
        <v>0</v>
      </c>
      <c r="O173" s="5">
        <v>0</v>
      </c>
      <c r="P173" s="5">
        <v>3</v>
      </c>
      <c r="Q173" s="5">
        <v>0</v>
      </c>
      <c r="R173" s="5">
        <v>7</v>
      </c>
      <c r="S173" s="5">
        <v>1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4F0EB-4656-4677-9FCE-BEAABA936DED}">
  <sheetPr codeName="Feuil13"/>
  <dimension ref="A1:S184"/>
  <sheetViews>
    <sheetView showGridLines="0" topLeftCell="A156" workbookViewId="0">
      <selection activeCell="B179" sqref="B179"/>
    </sheetView>
  </sheetViews>
  <sheetFormatPr baseColWidth="10" defaultRowHeight="14.4" x14ac:dyDescent="0.3"/>
  <cols>
    <col min="1" max="1" width="6.09765625" style="1" customWidth="1"/>
    <col min="2" max="2" width="21.09765625" style="1" bestFit="1" customWidth="1"/>
    <col min="3" max="3" width="4.09765625" style="1" customWidth="1"/>
    <col min="4" max="4" width="4.09765625" style="1" bestFit="1" customWidth="1"/>
    <col min="5" max="5" width="4.09765625" style="1" customWidth="1"/>
    <col min="6" max="6" width="3.8984375" style="1" customWidth="1"/>
    <col min="7" max="7" width="3" style="1" customWidth="1"/>
    <col min="8" max="8" width="4.19921875" style="1" customWidth="1"/>
    <col min="9" max="9" width="3.19921875" style="1" customWidth="1"/>
    <col min="10" max="10" width="3.5" style="1" customWidth="1"/>
    <col min="11" max="11" width="2.69921875" style="1" customWidth="1"/>
    <col min="12" max="12" width="3.3984375" style="1" customWidth="1"/>
    <col min="13" max="13" width="2.59765625" style="1" customWidth="1"/>
    <col min="14" max="14" width="3.3984375" style="1" customWidth="1"/>
    <col min="15" max="15" width="2.59765625" style="1" customWidth="1"/>
    <col min="16" max="16" width="4.09765625" style="1" bestFit="1" customWidth="1"/>
    <col min="17" max="17" width="3.3984375" style="1" customWidth="1"/>
    <col min="18" max="18" width="4.09765625" style="1" customWidth="1"/>
    <col min="19" max="19" width="3.3984375" style="1" customWidth="1"/>
    <col min="20" max="256" width="11" style="1"/>
    <col min="257" max="257" width="6.09765625" style="1" customWidth="1"/>
    <col min="258" max="258" width="21.09765625" style="1" bestFit="1" customWidth="1"/>
    <col min="259" max="259" width="4.09765625" style="1" customWidth="1"/>
    <col min="260" max="260" width="4.09765625" style="1" bestFit="1" customWidth="1"/>
    <col min="261" max="261" width="4.09765625" style="1" customWidth="1"/>
    <col min="262" max="262" width="3.8984375" style="1" customWidth="1"/>
    <col min="263" max="263" width="3" style="1" customWidth="1"/>
    <col min="264" max="264" width="4.19921875" style="1" customWidth="1"/>
    <col min="265" max="265" width="3.19921875" style="1" customWidth="1"/>
    <col min="266" max="266" width="3.5" style="1" customWidth="1"/>
    <col min="267" max="267" width="2.69921875" style="1" customWidth="1"/>
    <col min="268" max="268" width="3.3984375" style="1" customWidth="1"/>
    <col min="269" max="269" width="2.59765625" style="1" customWidth="1"/>
    <col min="270" max="270" width="3.3984375" style="1" customWidth="1"/>
    <col min="271" max="271" width="2.59765625" style="1" customWidth="1"/>
    <col min="272" max="272" width="4.09765625" style="1" bestFit="1" customWidth="1"/>
    <col min="273" max="273" width="3.3984375" style="1" customWidth="1"/>
    <col min="274" max="274" width="4.09765625" style="1" customWidth="1"/>
    <col min="275" max="275" width="3.3984375" style="1" customWidth="1"/>
    <col min="276" max="512" width="11" style="1"/>
    <col min="513" max="513" width="6.09765625" style="1" customWidth="1"/>
    <col min="514" max="514" width="21.09765625" style="1" bestFit="1" customWidth="1"/>
    <col min="515" max="515" width="4.09765625" style="1" customWidth="1"/>
    <col min="516" max="516" width="4.09765625" style="1" bestFit="1" customWidth="1"/>
    <col min="517" max="517" width="4.09765625" style="1" customWidth="1"/>
    <col min="518" max="518" width="3.8984375" style="1" customWidth="1"/>
    <col min="519" max="519" width="3" style="1" customWidth="1"/>
    <col min="520" max="520" width="4.19921875" style="1" customWidth="1"/>
    <col min="521" max="521" width="3.19921875" style="1" customWidth="1"/>
    <col min="522" max="522" width="3.5" style="1" customWidth="1"/>
    <col min="523" max="523" width="2.69921875" style="1" customWidth="1"/>
    <col min="524" max="524" width="3.3984375" style="1" customWidth="1"/>
    <col min="525" max="525" width="2.59765625" style="1" customWidth="1"/>
    <col min="526" max="526" width="3.3984375" style="1" customWidth="1"/>
    <col min="527" max="527" width="2.59765625" style="1" customWidth="1"/>
    <col min="528" max="528" width="4.09765625" style="1" bestFit="1" customWidth="1"/>
    <col min="529" max="529" width="3.3984375" style="1" customWidth="1"/>
    <col min="530" max="530" width="4.09765625" style="1" customWidth="1"/>
    <col min="531" max="531" width="3.3984375" style="1" customWidth="1"/>
    <col min="532" max="768" width="11" style="1"/>
    <col min="769" max="769" width="6.09765625" style="1" customWidth="1"/>
    <col min="770" max="770" width="21.09765625" style="1" bestFit="1" customWidth="1"/>
    <col min="771" max="771" width="4.09765625" style="1" customWidth="1"/>
    <col min="772" max="772" width="4.09765625" style="1" bestFit="1" customWidth="1"/>
    <col min="773" max="773" width="4.09765625" style="1" customWidth="1"/>
    <col min="774" max="774" width="3.8984375" style="1" customWidth="1"/>
    <col min="775" max="775" width="3" style="1" customWidth="1"/>
    <col min="776" max="776" width="4.19921875" style="1" customWidth="1"/>
    <col min="777" max="777" width="3.19921875" style="1" customWidth="1"/>
    <col min="778" max="778" width="3.5" style="1" customWidth="1"/>
    <col min="779" max="779" width="2.69921875" style="1" customWidth="1"/>
    <col min="780" max="780" width="3.3984375" style="1" customWidth="1"/>
    <col min="781" max="781" width="2.59765625" style="1" customWidth="1"/>
    <col min="782" max="782" width="3.3984375" style="1" customWidth="1"/>
    <col min="783" max="783" width="2.59765625" style="1" customWidth="1"/>
    <col min="784" max="784" width="4.09765625" style="1" bestFit="1" customWidth="1"/>
    <col min="785" max="785" width="3.3984375" style="1" customWidth="1"/>
    <col min="786" max="786" width="4.09765625" style="1" customWidth="1"/>
    <col min="787" max="787" width="3.3984375" style="1" customWidth="1"/>
    <col min="788" max="1024" width="11" style="1"/>
    <col min="1025" max="1025" width="6.09765625" style="1" customWidth="1"/>
    <col min="1026" max="1026" width="21.09765625" style="1" bestFit="1" customWidth="1"/>
    <col min="1027" max="1027" width="4.09765625" style="1" customWidth="1"/>
    <col min="1028" max="1028" width="4.09765625" style="1" bestFit="1" customWidth="1"/>
    <col min="1029" max="1029" width="4.09765625" style="1" customWidth="1"/>
    <col min="1030" max="1030" width="3.8984375" style="1" customWidth="1"/>
    <col min="1031" max="1031" width="3" style="1" customWidth="1"/>
    <col min="1032" max="1032" width="4.19921875" style="1" customWidth="1"/>
    <col min="1033" max="1033" width="3.19921875" style="1" customWidth="1"/>
    <col min="1034" max="1034" width="3.5" style="1" customWidth="1"/>
    <col min="1035" max="1035" width="2.69921875" style="1" customWidth="1"/>
    <col min="1036" max="1036" width="3.3984375" style="1" customWidth="1"/>
    <col min="1037" max="1037" width="2.59765625" style="1" customWidth="1"/>
    <col min="1038" max="1038" width="3.3984375" style="1" customWidth="1"/>
    <col min="1039" max="1039" width="2.59765625" style="1" customWidth="1"/>
    <col min="1040" max="1040" width="4.09765625" style="1" bestFit="1" customWidth="1"/>
    <col min="1041" max="1041" width="3.3984375" style="1" customWidth="1"/>
    <col min="1042" max="1042" width="4.09765625" style="1" customWidth="1"/>
    <col min="1043" max="1043" width="3.3984375" style="1" customWidth="1"/>
    <col min="1044" max="1280" width="11" style="1"/>
    <col min="1281" max="1281" width="6.09765625" style="1" customWidth="1"/>
    <col min="1282" max="1282" width="21.09765625" style="1" bestFit="1" customWidth="1"/>
    <col min="1283" max="1283" width="4.09765625" style="1" customWidth="1"/>
    <col min="1284" max="1284" width="4.09765625" style="1" bestFit="1" customWidth="1"/>
    <col min="1285" max="1285" width="4.09765625" style="1" customWidth="1"/>
    <col min="1286" max="1286" width="3.8984375" style="1" customWidth="1"/>
    <col min="1287" max="1287" width="3" style="1" customWidth="1"/>
    <col min="1288" max="1288" width="4.19921875" style="1" customWidth="1"/>
    <col min="1289" max="1289" width="3.19921875" style="1" customWidth="1"/>
    <col min="1290" max="1290" width="3.5" style="1" customWidth="1"/>
    <col min="1291" max="1291" width="2.69921875" style="1" customWidth="1"/>
    <col min="1292" max="1292" width="3.3984375" style="1" customWidth="1"/>
    <col min="1293" max="1293" width="2.59765625" style="1" customWidth="1"/>
    <col min="1294" max="1294" width="3.3984375" style="1" customWidth="1"/>
    <col min="1295" max="1295" width="2.59765625" style="1" customWidth="1"/>
    <col min="1296" max="1296" width="4.09765625" style="1" bestFit="1" customWidth="1"/>
    <col min="1297" max="1297" width="3.3984375" style="1" customWidth="1"/>
    <col min="1298" max="1298" width="4.09765625" style="1" customWidth="1"/>
    <col min="1299" max="1299" width="3.3984375" style="1" customWidth="1"/>
    <col min="1300" max="1536" width="11" style="1"/>
    <col min="1537" max="1537" width="6.09765625" style="1" customWidth="1"/>
    <col min="1538" max="1538" width="21.09765625" style="1" bestFit="1" customWidth="1"/>
    <col min="1539" max="1539" width="4.09765625" style="1" customWidth="1"/>
    <col min="1540" max="1540" width="4.09765625" style="1" bestFit="1" customWidth="1"/>
    <col min="1541" max="1541" width="4.09765625" style="1" customWidth="1"/>
    <col min="1542" max="1542" width="3.8984375" style="1" customWidth="1"/>
    <col min="1543" max="1543" width="3" style="1" customWidth="1"/>
    <col min="1544" max="1544" width="4.19921875" style="1" customWidth="1"/>
    <col min="1545" max="1545" width="3.19921875" style="1" customWidth="1"/>
    <col min="1546" max="1546" width="3.5" style="1" customWidth="1"/>
    <col min="1547" max="1547" width="2.69921875" style="1" customWidth="1"/>
    <col min="1548" max="1548" width="3.3984375" style="1" customWidth="1"/>
    <col min="1549" max="1549" width="2.59765625" style="1" customWidth="1"/>
    <col min="1550" max="1550" width="3.3984375" style="1" customWidth="1"/>
    <col min="1551" max="1551" width="2.59765625" style="1" customWidth="1"/>
    <col min="1552" max="1552" width="4.09765625" style="1" bestFit="1" customWidth="1"/>
    <col min="1553" max="1553" width="3.3984375" style="1" customWidth="1"/>
    <col min="1554" max="1554" width="4.09765625" style="1" customWidth="1"/>
    <col min="1555" max="1555" width="3.3984375" style="1" customWidth="1"/>
    <col min="1556" max="1792" width="11" style="1"/>
    <col min="1793" max="1793" width="6.09765625" style="1" customWidth="1"/>
    <col min="1794" max="1794" width="21.09765625" style="1" bestFit="1" customWidth="1"/>
    <col min="1795" max="1795" width="4.09765625" style="1" customWidth="1"/>
    <col min="1796" max="1796" width="4.09765625" style="1" bestFit="1" customWidth="1"/>
    <col min="1797" max="1797" width="4.09765625" style="1" customWidth="1"/>
    <col min="1798" max="1798" width="3.8984375" style="1" customWidth="1"/>
    <col min="1799" max="1799" width="3" style="1" customWidth="1"/>
    <col min="1800" max="1800" width="4.19921875" style="1" customWidth="1"/>
    <col min="1801" max="1801" width="3.19921875" style="1" customWidth="1"/>
    <col min="1802" max="1802" width="3.5" style="1" customWidth="1"/>
    <col min="1803" max="1803" width="2.69921875" style="1" customWidth="1"/>
    <col min="1804" max="1804" width="3.3984375" style="1" customWidth="1"/>
    <col min="1805" max="1805" width="2.59765625" style="1" customWidth="1"/>
    <col min="1806" max="1806" width="3.3984375" style="1" customWidth="1"/>
    <col min="1807" max="1807" width="2.59765625" style="1" customWidth="1"/>
    <col min="1808" max="1808" width="4.09765625" style="1" bestFit="1" customWidth="1"/>
    <col min="1809" max="1809" width="3.3984375" style="1" customWidth="1"/>
    <col min="1810" max="1810" width="4.09765625" style="1" customWidth="1"/>
    <col min="1811" max="1811" width="3.3984375" style="1" customWidth="1"/>
    <col min="1812" max="2048" width="11" style="1"/>
    <col min="2049" max="2049" width="6.09765625" style="1" customWidth="1"/>
    <col min="2050" max="2050" width="21.09765625" style="1" bestFit="1" customWidth="1"/>
    <col min="2051" max="2051" width="4.09765625" style="1" customWidth="1"/>
    <col min="2052" max="2052" width="4.09765625" style="1" bestFit="1" customWidth="1"/>
    <col min="2053" max="2053" width="4.09765625" style="1" customWidth="1"/>
    <col min="2054" max="2054" width="3.8984375" style="1" customWidth="1"/>
    <col min="2055" max="2055" width="3" style="1" customWidth="1"/>
    <col min="2056" max="2056" width="4.19921875" style="1" customWidth="1"/>
    <col min="2057" max="2057" width="3.19921875" style="1" customWidth="1"/>
    <col min="2058" max="2058" width="3.5" style="1" customWidth="1"/>
    <col min="2059" max="2059" width="2.69921875" style="1" customWidth="1"/>
    <col min="2060" max="2060" width="3.3984375" style="1" customWidth="1"/>
    <col min="2061" max="2061" width="2.59765625" style="1" customWidth="1"/>
    <col min="2062" max="2062" width="3.3984375" style="1" customWidth="1"/>
    <col min="2063" max="2063" width="2.59765625" style="1" customWidth="1"/>
    <col min="2064" max="2064" width="4.09765625" style="1" bestFit="1" customWidth="1"/>
    <col min="2065" max="2065" width="3.3984375" style="1" customWidth="1"/>
    <col min="2066" max="2066" width="4.09765625" style="1" customWidth="1"/>
    <col min="2067" max="2067" width="3.3984375" style="1" customWidth="1"/>
    <col min="2068" max="2304" width="11" style="1"/>
    <col min="2305" max="2305" width="6.09765625" style="1" customWidth="1"/>
    <col min="2306" max="2306" width="21.09765625" style="1" bestFit="1" customWidth="1"/>
    <col min="2307" max="2307" width="4.09765625" style="1" customWidth="1"/>
    <col min="2308" max="2308" width="4.09765625" style="1" bestFit="1" customWidth="1"/>
    <col min="2309" max="2309" width="4.09765625" style="1" customWidth="1"/>
    <col min="2310" max="2310" width="3.8984375" style="1" customWidth="1"/>
    <col min="2311" max="2311" width="3" style="1" customWidth="1"/>
    <col min="2312" max="2312" width="4.19921875" style="1" customWidth="1"/>
    <col min="2313" max="2313" width="3.19921875" style="1" customWidth="1"/>
    <col min="2314" max="2314" width="3.5" style="1" customWidth="1"/>
    <col min="2315" max="2315" width="2.69921875" style="1" customWidth="1"/>
    <col min="2316" max="2316" width="3.3984375" style="1" customWidth="1"/>
    <col min="2317" max="2317" width="2.59765625" style="1" customWidth="1"/>
    <col min="2318" max="2318" width="3.3984375" style="1" customWidth="1"/>
    <col min="2319" max="2319" width="2.59765625" style="1" customWidth="1"/>
    <col min="2320" max="2320" width="4.09765625" style="1" bestFit="1" customWidth="1"/>
    <col min="2321" max="2321" width="3.3984375" style="1" customWidth="1"/>
    <col min="2322" max="2322" width="4.09765625" style="1" customWidth="1"/>
    <col min="2323" max="2323" width="3.3984375" style="1" customWidth="1"/>
    <col min="2324" max="2560" width="11" style="1"/>
    <col min="2561" max="2561" width="6.09765625" style="1" customWidth="1"/>
    <col min="2562" max="2562" width="21.09765625" style="1" bestFit="1" customWidth="1"/>
    <col min="2563" max="2563" width="4.09765625" style="1" customWidth="1"/>
    <col min="2564" max="2564" width="4.09765625" style="1" bestFit="1" customWidth="1"/>
    <col min="2565" max="2565" width="4.09765625" style="1" customWidth="1"/>
    <col min="2566" max="2566" width="3.8984375" style="1" customWidth="1"/>
    <col min="2567" max="2567" width="3" style="1" customWidth="1"/>
    <col min="2568" max="2568" width="4.19921875" style="1" customWidth="1"/>
    <col min="2569" max="2569" width="3.19921875" style="1" customWidth="1"/>
    <col min="2570" max="2570" width="3.5" style="1" customWidth="1"/>
    <col min="2571" max="2571" width="2.69921875" style="1" customWidth="1"/>
    <col min="2572" max="2572" width="3.3984375" style="1" customWidth="1"/>
    <col min="2573" max="2573" width="2.59765625" style="1" customWidth="1"/>
    <col min="2574" max="2574" width="3.3984375" style="1" customWidth="1"/>
    <col min="2575" max="2575" width="2.59765625" style="1" customWidth="1"/>
    <col min="2576" max="2576" width="4.09765625" style="1" bestFit="1" customWidth="1"/>
    <col min="2577" max="2577" width="3.3984375" style="1" customWidth="1"/>
    <col min="2578" max="2578" width="4.09765625" style="1" customWidth="1"/>
    <col min="2579" max="2579" width="3.3984375" style="1" customWidth="1"/>
    <col min="2580" max="2816" width="11" style="1"/>
    <col min="2817" max="2817" width="6.09765625" style="1" customWidth="1"/>
    <col min="2818" max="2818" width="21.09765625" style="1" bestFit="1" customWidth="1"/>
    <col min="2819" max="2819" width="4.09765625" style="1" customWidth="1"/>
    <col min="2820" max="2820" width="4.09765625" style="1" bestFit="1" customWidth="1"/>
    <col min="2821" max="2821" width="4.09765625" style="1" customWidth="1"/>
    <col min="2822" max="2822" width="3.8984375" style="1" customWidth="1"/>
    <col min="2823" max="2823" width="3" style="1" customWidth="1"/>
    <col min="2824" max="2824" width="4.19921875" style="1" customWidth="1"/>
    <col min="2825" max="2825" width="3.19921875" style="1" customWidth="1"/>
    <col min="2826" max="2826" width="3.5" style="1" customWidth="1"/>
    <col min="2827" max="2827" width="2.69921875" style="1" customWidth="1"/>
    <col min="2828" max="2828" width="3.3984375" style="1" customWidth="1"/>
    <col min="2829" max="2829" width="2.59765625" style="1" customWidth="1"/>
    <col min="2830" max="2830" width="3.3984375" style="1" customWidth="1"/>
    <col min="2831" max="2831" width="2.59765625" style="1" customWidth="1"/>
    <col min="2832" max="2832" width="4.09765625" style="1" bestFit="1" customWidth="1"/>
    <col min="2833" max="2833" width="3.3984375" style="1" customWidth="1"/>
    <col min="2834" max="2834" width="4.09765625" style="1" customWidth="1"/>
    <col min="2835" max="2835" width="3.3984375" style="1" customWidth="1"/>
    <col min="2836" max="3072" width="11" style="1"/>
    <col min="3073" max="3073" width="6.09765625" style="1" customWidth="1"/>
    <col min="3074" max="3074" width="21.09765625" style="1" bestFit="1" customWidth="1"/>
    <col min="3075" max="3075" width="4.09765625" style="1" customWidth="1"/>
    <col min="3076" max="3076" width="4.09765625" style="1" bestFit="1" customWidth="1"/>
    <col min="3077" max="3077" width="4.09765625" style="1" customWidth="1"/>
    <col min="3078" max="3078" width="3.8984375" style="1" customWidth="1"/>
    <col min="3079" max="3079" width="3" style="1" customWidth="1"/>
    <col min="3080" max="3080" width="4.19921875" style="1" customWidth="1"/>
    <col min="3081" max="3081" width="3.19921875" style="1" customWidth="1"/>
    <col min="3082" max="3082" width="3.5" style="1" customWidth="1"/>
    <col min="3083" max="3083" width="2.69921875" style="1" customWidth="1"/>
    <col min="3084" max="3084" width="3.3984375" style="1" customWidth="1"/>
    <col min="3085" max="3085" width="2.59765625" style="1" customWidth="1"/>
    <col min="3086" max="3086" width="3.3984375" style="1" customWidth="1"/>
    <col min="3087" max="3087" width="2.59765625" style="1" customWidth="1"/>
    <col min="3088" max="3088" width="4.09765625" style="1" bestFit="1" customWidth="1"/>
    <col min="3089" max="3089" width="3.3984375" style="1" customWidth="1"/>
    <col min="3090" max="3090" width="4.09765625" style="1" customWidth="1"/>
    <col min="3091" max="3091" width="3.3984375" style="1" customWidth="1"/>
    <col min="3092" max="3328" width="11" style="1"/>
    <col min="3329" max="3329" width="6.09765625" style="1" customWidth="1"/>
    <col min="3330" max="3330" width="21.09765625" style="1" bestFit="1" customWidth="1"/>
    <col min="3331" max="3331" width="4.09765625" style="1" customWidth="1"/>
    <col min="3332" max="3332" width="4.09765625" style="1" bestFit="1" customWidth="1"/>
    <col min="3333" max="3333" width="4.09765625" style="1" customWidth="1"/>
    <col min="3334" max="3334" width="3.8984375" style="1" customWidth="1"/>
    <col min="3335" max="3335" width="3" style="1" customWidth="1"/>
    <col min="3336" max="3336" width="4.19921875" style="1" customWidth="1"/>
    <col min="3337" max="3337" width="3.19921875" style="1" customWidth="1"/>
    <col min="3338" max="3338" width="3.5" style="1" customWidth="1"/>
    <col min="3339" max="3339" width="2.69921875" style="1" customWidth="1"/>
    <col min="3340" max="3340" width="3.3984375" style="1" customWidth="1"/>
    <col min="3341" max="3341" width="2.59765625" style="1" customWidth="1"/>
    <col min="3342" max="3342" width="3.3984375" style="1" customWidth="1"/>
    <col min="3343" max="3343" width="2.59765625" style="1" customWidth="1"/>
    <col min="3344" max="3344" width="4.09765625" style="1" bestFit="1" customWidth="1"/>
    <col min="3345" max="3345" width="3.3984375" style="1" customWidth="1"/>
    <col min="3346" max="3346" width="4.09765625" style="1" customWidth="1"/>
    <col min="3347" max="3347" width="3.3984375" style="1" customWidth="1"/>
    <col min="3348" max="3584" width="11" style="1"/>
    <col min="3585" max="3585" width="6.09765625" style="1" customWidth="1"/>
    <col min="3586" max="3586" width="21.09765625" style="1" bestFit="1" customWidth="1"/>
    <col min="3587" max="3587" width="4.09765625" style="1" customWidth="1"/>
    <col min="3588" max="3588" width="4.09765625" style="1" bestFit="1" customWidth="1"/>
    <col min="3589" max="3589" width="4.09765625" style="1" customWidth="1"/>
    <col min="3590" max="3590" width="3.8984375" style="1" customWidth="1"/>
    <col min="3591" max="3591" width="3" style="1" customWidth="1"/>
    <col min="3592" max="3592" width="4.19921875" style="1" customWidth="1"/>
    <col min="3593" max="3593" width="3.19921875" style="1" customWidth="1"/>
    <col min="3594" max="3594" width="3.5" style="1" customWidth="1"/>
    <col min="3595" max="3595" width="2.69921875" style="1" customWidth="1"/>
    <col min="3596" max="3596" width="3.3984375" style="1" customWidth="1"/>
    <col min="3597" max="3597" width="2.59765625" style="1" customWidth="1"/>
    <col min="3598" max="3598" width="3.3984375" style="1" customWidth="1"/>
    <col min="3599" max="3599" width="2.59765625" style="1" customWidth="1"/>
    <col min="3600" max="3600" width="4.09765625" style="1" bestFit="1" customWidth="1"/>
    <col min="3601" max="3601" width="3.3984375" style="1" customWidth="1"/>
    <col min="3602" max="3602" width="4.09765625" style="1" customWidth="1"/>
    <col min="3603" max="3603" width="3.3984375" style="1" customWidth="1"/>
    <col min="3604" max="3840" width="11" style="1"/>
    <col min="3841" max="3841" width="6.09765625" style="1" customWidth="1"/>
    <col min="3842" max="3842" width="21.09765625" style="1" bestFit="1" customWidth="1"/>
    <col min="3843" max="3843" width="4.09765625" style="1" customWidth="1"/>
    <col min="3844" max="3844" width="4.09765625" style="1" bestFit="1" customWidth="1"/>
    <col min="3845" max="3845" width="4.09765625" style="1" customWidth="1"/>
    <col min="3846" max="3846" width="3.8984375" style="1" customWidth="1"/>
    <col min="3847" max="3847" width="3" style="1" customWidth="1"/>
    <col min="3848" max="3848" width="4.19921875" style="1" customWidth="1"/>
    <col min="3849" max="3849" width="3.19921875" style="1" customWidth="1"/>
    <col min="3850" max="3850" width="3.5" style="1" customWidth="1"/>
    <col min="3851" max="3851" width="2.69921875" style="1" customWidth="1"/>
    <col min="3852" max="3852" width="3.3984375" style="1" customWidth="1"/>
    <col min="3853" max="3853" width="2.59765625" style="1" customWidth="1"/>
    <col min="3854" max="3854" width="3.3984375" style="1" customWidth="1"/>
    <col min="3855" max="3855" width="2.59765625" style="1" customWidth="1"/>
    <col min="3856" max="3856" width="4.09765625" style="1" bestFit="1" customWidth="1"/>
    <col min="3857" max="3857" width="3.3984375" style="1" customWidth="1"/>
    <col min="3858" max="3858" width="4.09765625" style="1" customWidth="1"/>
    <col min="3859" max="3859" width="3.3984375" style="1" customWidth="1"/>
    <col min="3860" max="4096" width="11" style="1"/>
    <col min="4097" max="4097" width="6.09765625" style="1" customWidth="1"/>
    <col min="4098" max="4098" width="21.09765625" style="1" bestFit="1" customWidth="1"/>
    <col min="4099" max="4099" width="4.09765625" style="1" customWidth="1"/>
    <col min="4100" max="4100" width="4.09765625" style="1" bestFit="1" customWidth="1"/>
    <col min="4101" max="4101" width="4.09765625" style="1" customWidth="1"/>
    <col min="4102" max="4102" width="3.8984375" style="1" customWidth="1"/>
    <col min="4103" max="4103" width="3" style="1" customWidth="1"/>
    <col min="4104" max="4104" width="4.19921875" style="1" customWidth="1"/>
    <col min="4105" max="4105" width="3.19921875" style="1" customWidth="1"/>
    <col min="4106" max="4106" width="3.5" style="1" customWidth="1"/>
    <col min="4107" max="4107" width="2.69921875" style="1" customWidth="1"/>
    <col min="4108" max="4108" width="3.3984375" style="1" customWidth="1"/>
    <col min="4109" max="4109" width="2.59765625" style="1" customWidth="1"/>
    <col min="4110" max="4110" width="3.3984375" style="1" customWidth="1"/>
    <col min="4111" max="4111" width="2.59765625" style="1" customWidth="1"/>
    <col min="4112" max="4112" width="4.09765625" style="1" bestFit="1" customWidth="1"/>
    <col min="4113" max="4113" width="3.3984375" style="1" customWidth="1"/>
    <col min="4114" max="4114" width="4.09765625" style="1" customWidth="1"/>
    <col min="4115" max="4115" width="3.3984375" style="1" customWidth="1"/>
    <col min="4116" max="4352" width="11" style="1"/>
    <col min="4353" max="4353" width="6.09765625" style="1" customWidth="1"/>
    <col min="4354" max="4354" width="21.09765625" style="1" bestFit="1" customWidth="1"/>
    <col min="4355" max="4355" width="4.09765625" style="1" customWidth="1"/>
    <col min="4356" max="4356" width="4.09765625" style="1" bestFit="1" customWidth="1"/>
    <col min="4357" max="4357" width="4.09765625" style="1" customWidth="1"/>
    <col min="4358" max="4358" width="3.8984375" style="1" customWidth="1"/>
    <col min="4359" max="4359" width="3" style="1" customWidth="1"/>
    <col min="4360" max="4360" width="4.19921875" style="1" customWidth="1"/>
    <col min="4361" max="4361" width="3.19921875" style="1" customWidth="1"/>
    <col min="4362" max="4362" width="3.5" style="1" customWidth="1"/>
    <col min="4363" max="4363" width="2.69921875" style="1" customWidth="1"/>
    <col min="4364" max="4364" width="3.3984375" style="1" customWidth="1"/>
    <col min="4365" max="4365" width="2.59765625" style="1" customWidth="1"/>
    <col min="4366" max="4366" width="3.3984375" style="1" customWidth="1"/>
    <col min="4367" max="4367" width="2.59765625" style="1" customWidth="1"/>
    <col min="4368" max="4368" width="4.09765625" style="1" bestFit="1" customWidth="1"/>
    <col min="4369" max="4369" width="3.3984375" style="1" customWidth="1"/>
    <col min="4370" max="4370" width="4.09765625" style="1" customWidth="1"/>
    <col min="4371" max="4371" width="3.3984375" style="1" customWidth="1"/>
    <col min="4372" max="4608" width="11" style="1"/>
    <col min="4609" max="4609" width="6.09765625" style="1" customWidth="1"/>
    <col min="4610" max="4610" width="21.09765625" style="1" bestFit="1" customWidth="1"/>
    <col min="4611" max="4611" width="4.09765625" style="1" customWidth="1"/>
    <col min="4612" max="4612" width="4.09765625" style="1" bestFit="1" customWidth="1"/>
    <col min="4613" max="4613" width="4.09765625" style="1" customWidth="1"/>
    <col min="4614" max="4614" width="3.8984375" style="1" customWidth="1"/>
    <col min="4615" max="4615" width="3" style="1" customWidth="1"/>
    <col min="4616" max="4616" width="4.19921875" style="1" customWidth="1"/>
    <col min="4617" max="4617" width="3.19921875" style="1" customWidth="1"/>
    <col min="4618" max="4618" width="3.5" style="1" customWidth="1"/>
    <col min="4619" max="4619" width="2.69921875" style="1" customWidth="1"/>
    <col min="4620" max="4620" width="3.3984375" style="1" customWidth="1"/>
    <col min="4621" max="4621" width="2.59765625" style="1" customWidth="1"/>
    <col min="4622" max="4622" width="3.3984375" style="1" customWidth="1"/>
    <col min="4623" max="4623" width="2.59765625" style="1" customWidth="1"/>
    <col min="4624" max="4624" width="4.09765625" style="1" bestFit="1" customWidth="1"/>
    <col min="4625" max="4625" width="3.3984375" style="1" customWidth="1"/>
    <col min="4626" max="4626" width="4.09765625" style="1" customWidth="1"/>
    <col min="4627" max="4627" width="3.3984375" style="1" customWidth="1"/>
    <col min="4628" max="4864" width="11" style="1"/>
    <col min="4865" max="4865" width="6.09765625" style="1" customWidth="1"/>
    <col min="4866" max="4866" width="21.09765625" style="1" bestFit="1" customWidth="1"/>
    <col min="4867" max="4867" width="4.09765625" style="1" customWidth="1"/>
    <col min="4868" max="4868" width="4.09765625" style="1" bestFit="1" customWidth="1"/>
    <col min="4869" max="4869" width="4.09765625" style="1" customWidth="1"/>
    <col min="4870" max="4870" width="3.8984375" style="1" customWidth="1"/>
    <col min="4871" max="4871" width="3" style="1" customWidth="1"/>
    <col min="4872" max="4872" width="4.19921875" style="1" customWidth="1"/>
    <col min="4873" max="4873" width="3.19921875" style="1" customWidth="1"/>
    <col min="4874" max="4874" width="3.5" style="1" customWidth="1"/>
    <col min="4875" max="4875" width="2.69921875" style="1" customWidth="1"/>
    <col min="4876" max="4876" width="3.3984375" style="1" customWidth="1"/>
    <col min="4877" max="4877" width="2.59765625" style="1" customWidth="1"/>
    <col min="4878" max="4878" width="3.3984375" style="1" customWidth="1"/>
    <col min="4879" max="4879" width="2.59765625" style="1" customWidth="1"/>
    <col min="4880" max="4880" width="4.09765625" style="1" bestFit="1" customWidth="1"/>
    <col min="4881" max="4881" width="3.3984375" style="1" customWidth="1"/>
    <col min="4882" max="4882" width="4.09765625" style="1" customWidth="1"/>
    <col min="4883" max="4883" width="3.3984375" style="1" customWidth="1"/>
    <col min="4884" max="5120" width="11" style="1"/>
    <col min="5121" max="5121" width="6.09765625" style="1" customWidth="1"/>
    <col min="5122" max="5122" width="21.09765625" style="1" bestFit="1" customWidth="1"/>
    <col min="5123" max="5123" width="4.09765625" style="1" customWidth="1"/>
    <col min="5124" max="5124" width="4.09765625" style="1" bestFit="1" customWidth="1"/>
    <col min="5125" max="5125" width="4.09765625" style="1" customWidth="1"/>
    <col min="5126" max="5126" width="3.8984375" style="1" customWidth="1"/>
    <col min="5127" max="5127" width="3" style="1" customWidth="1"/>
    <col min="5128" max="5128" width="4.19921875" style="1" customWidth="1"/>
    <col min="5129" max="5129" width="3.19921875" style="1" customWidth="1"/>
    <col min="5130" max="5130" width="3.5" style="1" customWidth="1"/>
    <col min="5131" max="5131" width="2.69921875" style="1" customWidth="1"/>
    <col min="5132" max="5132" width="3.3984375" style="1" customWidth="1"/>
    <col min="5133" max="5133" width="2.59765625" style="1" customWidth="1"/>
    <col min="5134" max="5134" width="3.3984375" style="1" customWidth="1"/>
    <col min="5135" max="5135" width="2.59765625" style="1" customWidth="1"/>
    <col min="5136" max="5136" width="4.09765625" style="1" bestFit="1" customWidth="1"/>
    <col min="5137" max="5137" width="3.3984375" style="1" customWidth="1"/>
    <col min="5138" max="5138" width="4.09765625" style="1" customWidth="1"/>
    <col min="5139" max="5139" width="3.3984375" style="1" customWidth="1"/>
    <col min="5140" max="5376" width="11" style="1"/>
    <col min="5377" max="5377" width="6.09765625" style="1" customWidth="1"/>
    <col min="5378" max="5378" width="21.09765625" style="1" bestFit="1" customWidth="1"/>
    <col min="5379" max="5379" width="4.09765625" style="1" customWidth="1"/>
    <col min="5380" max="5380" width="4.09765625" style="1" bestFit="1" customWidth="1"/>
    <col min="5381" max="5381" width="4.09765625" style="1" customWidth="1"/>
    <col min="5382" max="5382" width="3.8984375" style="1" customWidth="1"/>
    <col min="5383" max="5383" width="3" style="1" customWidth="1"/>
    <col min="5384" max="5384" width="4.19921875" style="1" customWidth="1"/>
    <col min="5385" max="5385" width="3.19921875" style="1" customWidth="1"/>
    <col min="5386" max="5386" width="3.5" style="1" customWidth="1"/>
    <col min="5387" max="5387" width="2.69921875" style="1" customWidth="1"/>
    <col min="5388" max="5388" width="3.3984375" style="1" customWidth="1"/>
    <col min="5389" max="5389" width="2.59765625" style="1" customWidth="1"/>
    <col min="5390" max="5390" width="3.3984375" style="1" customWidth="1"/>
    <col min="5391" max="5391" width="2.59765625" style="1" customWidth="1"/>
    <col min="5392" max="5392" width="4.09765625" style="1" bestFit="1" customWidth="1"/>
    <col min="5393" max="5393" width="3.3984375" style="1" customWidth="1"/>
    <col min="5394" max="5394" width="4.09765625" style="1" customWidth="1"/>
    <col min="5395" max="5395" width="3.3984375" style="1" customWidth="1"/>
    <col min="5396" max="5632" width="11" style="1"/>
    <col min="5633" max="5633" width="6.09765625" style="1" customWidth="1"/>
    <col min="5634" max="5634" width="21.09765625" style="1" bestFit="1" customWidth="1"/>
    <col min="5635" max="5635" width="4.09765625" style="1" customWidth="1"/>
    <col min="5636" max="5636" width="4.09765625" style="1" bestFit="1" customWidth="1"/>
    <col min="5637" max="5637" width="4.09765625" style="1" customWidth="1"/>
    <col min="5638" max="5638" width="3.8984375" style="1" customWidth="1"/>
    <col min="5639" max="5639" width="3" style="1" customWidth="1"/>
    <col min="5640" max="5640" width="4.19921875" style="1" customWidth="1"/>
    <col min="5641" max="5641" width="3.19921875" style="1" customWidth="1"/>
    <col min="5642" max="5642" width="3.5" style="1" customWidth="1"/>
    <col min="5643" max="5643" width="2.69921875" style="1" customWidth="1"/>
    <col min="5644" max="5644" width="3.3984375" style="1" customWidth="1"/>
    <col min="5645" max="5645" width="2.59765625" style="1" customWidth="1"/>
    <col min="5646" max="5646" width="3.3984375" style="1" customWidth="1"/>
    <col min="5647" max="5647" width="2.59765625" style="1" customWidth="1"/>
    <col min="5648" max="5648" width="4.09765625" style="1" bestFit="1" customWidth="1"/>
    <col min="5649" max="5649" width="3.3984375" style="1" customWidth="1"/>
    <col min="5650" max="5650" width="4.09765625" style="1" customWidth="1"/>
    <col min="5651" max="5651" width="3.3984375" style="1" customWidth="1"/>
    <col min="5652" max="5888" width="11" style="1"/>
    <col min="5889" max="5889" width="6.09765625" style="1" customWidth="1"/>
    <col min="5890" max="5890" width="21.09765625" style="1" bestFit="1" customWidth="1"/>
    <col min="5891" max="5891" width="4.09765625" style="1" customWidth="1"/>
    <col min="5892" max="5892" width="4.09765625" style="1" bestFit="1" customWidth="1"/>
    <col min="5893" max="5893" width="4.09765625" style="1" customWidth="1"/>
    <col min="5894" max="5894" width="3.8984375" style="1" customWidth="1"/>
    <col min="5895" max="5895" width="3" style="1" customWidth="1"/>
    <col min="5896" max="5896" width="4.19921875" style="1" customWidth="1"/>
    <col min="5897" max="5897" width="3.19921875" style="1" customWidth="1"/>
    <col min="5898" max="5898" width="3.5" style="1" customWidth="1"/>
    <col min="5899" max="5899" width="2.69921875" style="1" customWidth="1"/>
    <col min="5900" max="5900" width="3.3984375" style="1" customWidth="1"/>
    <col min="5901" max="5901" width="2.59765625" style="1" customWidth="1"/>
    <col min="5902" max="5902" width="3.3984375" style="1" customWidth="1"/>
    <col min="5903" max="5903" width="2.59765625" style="1" customWidth="1"/>
    <col min="5904" max="5904" width="4.09765625" style="1" bestFit="1" customWidth="1"/>
    <col min="5905" max="5905" width="3.3984375" style="1" customWidth="1"/>
    <col min="5906" max="5906" width="4.09765625" style="1" customWidth="1"/>
    <col min="5907" max="5907" width="3.3984375" style="1" customWidth="1"/>
    <col min="5908" max="6144" width="11" style="1"/>
    <col min="6145" max="6145" width="6.09765625" style="1" customWidth="1"/>
    <col min="6146" max="6146" width="21.09765625" style="1" bestFit="1" customWidth="1"/>
    <col min="6147" max="6147" width="4.09765625" style="1" customWidth="1"/>
    <col min="6148" max="6148" width="4.09765625" style="1" bestFit="1" customWidth="1"/>
    <col min="6149" max="6149" width="4.09765625" style="1" customWidth="1"/>
    <col min="6150" max="6150" width="3.8984375" style="1" customWidth="1"/>
    <col min="6151" max="6151" width="3" style="1" customWidth="1"/>
    <col min="6152" max="6152" width="4.19921875" style="1" customWidth="1"/>
    <col min="6153" max="6153" width="3.19921875" style="1" customWidth="1"/>
    <col min="6154" max="6154" width="3.5" style="1" customWidth="1"/>
    <col min="6155" max="6155" width="2.69921875" style="1" customWidth="1"/>
    <col min="6156" max="6156" width="3.3984375" style="1" customWidth="1"/>
    <col min="6157" max="6157" width="2.59765625" style="1" customWidth="1"/>
    <col min="6158" max="6158" width="3.3984375" style="1" customWidth="1"/>
    <col min="6159" max="6159" width="2.59765625" style="1" customWidth="1"/>
    <col min="6160" max="6160" width="4.09765625" style="1" bestFit="1" customWidth="1"/>
    <col min="6161" max="6161" width="3.3984375" style="1" customWidth="1"/>
    <col min="6162" max="6162" width="4.09765625" style="1" customWidth="1"/>
    <col min="6163" max="6163" width="3.3984375" style="1" customWidth="1"/>
    <col min="6164" max="6400" width="11" style="1"/>
    <col min="6401" max="6401" width="6.09765625" style="1" customWidth="1"/>
    <col min="6402" max="6402" width="21.09765625" style="1" bestFit="1" customWidth="1"/>
    <col min="6403" max="6403" width="4.09765625" style="1" customWidth="1"/>
    <col min="6404" max="6404" width="4.09765625" style="1" bestFit="1" customWidth="1"/>
    <col min="6405" max="6405" width="4.09765625" style="1" customWidth="1"/>
    <col min="6406" max="6406" width="3.8984375" style="1" customWidth="1"/>
    <col min="6407" max="6407" width="3" style="1" customWidth="1"/>
    <col min="6408" max="6408" width="4.19921875" style="1" customWidth="1"/>
    <col min="6409" max="6409" width="3.19921875" style="1" customWidth="1"/>
    <col min="6410" max="6410" width="3.5" style="1" customWidth="1"/>
    <col min="6411" max="6411" width="2.69921875" style="1" customWidth="1"/>
    <col min="6412" max="6412" width="3.3984375" style="1" customWidth="1"/>
    <col min="6413" max="6413" width="2.59765625" style="1" customWidth="1"/>
    <col min="6414" max="6414" width="3.3984375" style="1" customWidth="1"/>
    <col min="6415" max="6415" width="2.59765625" style="1" customWidth="1"/>
    <col min="6416" max="6416" width="4.09765625" style="1" bestFit="1" customWidth="1"/>
    <col min="6417" max="6417" width="3.3984375" style="1" customWidth="1"/>
    <col min="6418" max="6418" width="4.09765625" style="1" customWidth="1"/>
    <col min="6419" max="6419" width="3.3984375" style="1" customWidth="1"/>
    <col min="6420" max="6656" width="11" style="1"/>
    <col min="6657" max="6657" width="6.09765625" style="1" customWidth="1"/>
    <col min="6658" max="6658" width="21.09765625" style="1" bestFit="1" customWidth="1"/>
    <col min="6659" max="6659" width="4.09765625" style="1" customWidth="1"/>
    <col min="6660" max="6660" width="4.09765625" style="1" bestFit="1" customWidth="1"/>
    <col min="6661" max="6661" width="4.09765625" style="1" customWidth="1"/>
    <col min="6662" max="6662" width="3.8984375" style="1" customWidth="1"/>
    <col min="6663" max="6663" width="3" style="1" customWidth="1"/>
    <col min="6664" max="6664" width="4.19921875" style="1" customWidth="1"/>
    <col min="6665" max="6665" width="3.19921875" style="1" customWidth="1"/>
    <col min="6666" max="6666" width="3.5" style="1" customWidth="1"/>
    <col min="6667" max="6667" width="2.69921875" style="1" customWidth="1"/>
    <col min="6668" max="6668" width="3.3984375" style="1" customWidth="1"/>
    <col min="6669" max="6669" width="2.59765625" style="1" customWidth="1"/>
    <col min="6670" max="6670" width="3.3984375" style="1" customWidth="1"/>
    <col min="6671" max="6671" width="2.59765625" style="1" customWidth="1"/>
    <col min="6672" max="6672" width="4.09765625" style="1" bestFit="1" customWidth="1"/>
    <col min="6673" max="6673" width="3.3984375" style="1" customWidth="1"/>
    <col min="6674" max="6674" width="4.09765625" style="1" customWidth="1"/>
    <col min="6675" max="6675" width="3.3984375" style="1" customWidth="1"/>
    <col min="6676" max="6912" width="11" style="1"/>
    <col min="6913" max="6913" width="6.09765625" style="1" customWidth="1"/>
    <col min="6914" max="6914" width="21.09765625" style="1" bestFit="1" customWidth="1"/>
    <col min="6915" max="6915" width="4.09765625" style="1" customWidth="1"/>
    <col min="6916" max="6916" width="4.09765625" style="1" bestFit="1" customWidth="1"/>
    <col min="6917" max="6917" width="4.09765625" style="1" customWidth="1"/>
    <col min="6918" max="6918" width="3.8984375" style="1" customWidth="1"/>
    <col min="6919" max="6919" width="3" style="1" customWidth="1"/>
    <col min="6920" max="6920" width="4.19921875" style="1" customWidth="1"/>
    <col min="6921" max="6921" width="3.19921875" style="1" customWidth="1"/>
    <col min="6922" max="6922" width="3.5" style="1" customWidth="1"/>
    <col min="6923" max="6923" width="2.69921875" style="1" customWidth="1"/>
    <col min="6924" max="6924" width="3.3984375" style="1" customWidth="1"/>
    <col min="6925" max="6925" width="2.59765625" style="1" customWidth="1"/>
    <col min="6926" max="6926" width="3.3984375" style="1" customWidth="1"/>
    <col min="6927" max="6927" width="2.59765625" style="1" customWidth="1"/>
    <col min="6928" max="6928" width="4.09765625" style="1" bestFit="1" customWidth="1"/>
    <col min="6929" max="6929" width="3.3984375" style="1" customWidth="1"/>
    <col min="6930" max="6930" width="4.09765625" style="1" customWidth="1"/>
    <col min="6931" max="6931" width="3.3984375" style="1" customWidth="1"/>
    <col min="6932" max="7168" width="11" style="1"/>
    <col min="7169" max="7169" width="6.09765625" style="1" customWidth="1"/>
    <col min="7170" max="7170" width="21.09765625" style="1" bestFit="1" customWidth="1"/>
    <col min="7171" max="7171" width="4.09765625" style="1" customWidth="1"/>
    <col min="7172" max="7172" width="4.09765625" style="1" bestFit="1" customWidth="1"/>
    <col min="7173" max="7173" width="4.09765625" style="1" customWidth="1"/>
    <col min="7174" max="7174" width="3.8984375" style="1" customWidth="1"/>
    <col min="7175" max="7175" width="3" style="1" customWidth="1"/>
    <col min="7176" max="7176" width="4.19921875" style="1" customWidth="1"/>
    <col min="7177" max="7177" width="3.19921875" style="1" customWidth="1"/>
    <col min="7178" max="7178" width="3.5" style="1" customWidth="1"/>
    <col min="7179" max="7179" width="2.69921875" style="1" customWidth="1"/>
    <col min="7180" max="7180" width="3.3984375" style="1" customWidth="1"/>
    <col min="7181" max="7181" width="2.59765625" style="1" customWidth="1"/>
    <col min="7182" max="7182" width="3.3984375" style="1" customWidth="1"/>
    <col min="7183" max="7183" width="2.59765625" style="1" customWidth="1"/>
    <col min="7184" max="7184" width="4.09765625" style="1" bestFit="1" customWidth="1"/>
    <col min="7185" max="7185" width="3.3984375" style="1" customWidth="1"/>
    <col min="7186" max="7186" width="4.09765625" style="1" customWidth="1"/>
    <col min="7187" max="7187" width="3.3984375" style="1" customWidth="1"/>
    <col min="7188" max="7424" width="11" style="1"/>
    <col min="7425" max="7425" width="6.09765625" style="1" customWidth="1"/>
    <col min="7426" max="7426" width="21.09765625" style="1" bestFit="1" customWidth="1"/>
    <col min="7427" max="7427" width="4.09765625" style="1" customWidth="1"/>
    <col min="7428" max="7428" width="4.09765625" style="1" bestFit="1" customWidth="1"/>
    <col min="7429" max="7429" width="4.09765625" style="1" customWidth="1"/>
    <col min="7430" max="7430" width="3.8984375" style="1" customWidth="1"/>
    <col min="7431" max="7431" width="3" style="1" customWidth="1"/>
    <col min="7432" max="7432" width="4.19921875" style="1" customWidth="1"/>
    <col min="7433" max="7433" width="3.19921875" style="1" customWidth="1"/>
    <col min="7434" max="7434" width="3.5" style="1" customWidth="1"/>
    <col min="7435" max="7435" width="2.69921875" style="1" customWidth="1"/>
    <col min="7436" max="7436" width="3.3984375" style="1" customWidth="1"/>
    <col min="7437" max="7437" width="2.59765625" style="1" customWidth="1"/>
    <col min="7438" max="7438" width="3.3984375" style="1" customWidth="1"/>
    <col min="7439" max="7439" width="2.59765625" style="1" customWidth="1"/>
    <col min="7440" max="7440" width="4.09765625" style="1" bestFit="1" customWidth="1"/>
    <col min="7441" max="7441" width="3.3984375" style="1" customWidth="1"/>
    <col min="7442" max="7442" width="4.09765625" style="1" customWidth="1"/>
    <col min="7443" max="7443" width="3.3984375" style="1" customWidth="1"/>
    <col min="7444" max="7680" width="11" style="1"/>
    <col min="7681" max="7681" width="6.09765625" style="1" customWidth="1"/>
    <col min="7682" max="7682" width="21.09765625" style="1" bestFit="1" customWidth="1"/>
    <col min="7683" max="7683" width="4.09765625" style="1" customWidth="1"/>
    <col min="7684" max="7684" width="4.09765625" style="1" bestFit="1" customWidth="1"/>
    <col min="7685" max="7685" width="4.09765625" style="1" customWidth="1"/>
    <col min="7686" max="7686" width="3.8984375" style="1" customWidth="1"/>
    <col min="7687" max="7687" width="3" style="1" customWidth="1"/>
    <col min="7688" max="7688" width="4.19921875" style="1" customWidth="1"/>
    <col min="7689" max="7689" width="3.19921875" style="1" customWidth="1"/>
    <col min="7690" max="7690" width="3.5" style="1" customWidth="1"/>
    <col min="7691" max="7691" width="2.69921875" style="1" customWidth="1"/>
    <col min="7692" max="7692" width="3.3984375" style="1" customWidth="1"/>
    <col min="7693" max="7693" width="2.59765625" style="1" customWidth="1"/>
    <col min="7694" max="7694" width="3.3984375" style="1" customWidth="1"/>
    <col min="7695" max="7695" width="2.59765625" style="1" customWidth="1"/>
    <col min="7696" max="7696" width="4.09765625" style="1" bestFit="1" customWidth="1"/>
    <col min="7697" max="7697" width="3.3984375" style="1" customWidth="1"/>
    <col min="7698" max="7698" width="4.09765625" style="1" customWidth="1"/>
    <col min="7699" max="7699" width="3.3984375" style="1" customWidth="1"/>
    <col min="7700" max="7936" width="11" style="1"/>
    <col min="7937" max="7937" width="6.09765625" style="1" customWidth="1"/>
    <col min="7938" max="7938" width="21.09765625" style="1" bestFit="1" customWidth="1"/>
    <col min="7939" max="7939" width="4.09765625" style="1" customWidth="1"/>
    <col min="7940" max="7940" width="4.09765625" style="1" bestFit="1" customWidth="1"/>
    <col min="7941" max="7941" width="4.09765625" style="1" customWidth="1"/>
    <col min="7942" max="7942" width="3.8984375" style="1" customWidth="1"/>
    <col min="7943" max="7943" width="3" style="1" customWidth="1"/>
    <col min="7944" max="7944" width="4.19921875" style="1" customWidth="1"/>
    <col min="7945" max="7945" width="3.19921875" style="1" customWidth="1"/>
    <col min="7946" max="7946" width="3.5" style="1" customWidth="1"/>
    <col min="7947" max="7947" width="2.69921875" style="1" customWidth="1"/>
    <col min="7948" max="7948" width="3.3984375" style="1" customWidth="1"/>
    <col min="7949" max="7949" width="2.59765625" style="1" customWidth="1"/>
    <col min="7950" max="7950" width="3.3984375" style="1" customWidth="1"/>
    <col min="7951" max="7951" width="2.59765625" style="1" customWidth="1"/>
    <col min="7952" max="7952" width="4.09765625" style="1" bestFit="1" customWidth="1"/>
    <col min="7953" max="7953" width="3.3984375" style="1" customWidth="1"/>
    <col min="7954" max="7954" width="4.09765625" style="1" customWidth="1"/>
    <col min="7955" max="7955" width="3.3984375" style="1" customWidth="1"/>
    <col min="7956" max="8192" width="11" style="1"/>
    <col min="8193" max="8193" width="6.09765625" style="1" customWidth="1"/>
    <col min="8194" max="8194" width="21.09765625" style="1" bestFit="1" customWidth="1"/>
    <col min="8195" max="8195" width="4.09765625" style="1" customWidth="1"/>
    <col min="8196" max="8196" width="4.09765625" style="1" bestFit="1" customWidth="1"/>
    <col min="8197" max="8197" width="4.09765625" style="1" customWidth="1"/>
    <col min="8198" max="8198" width="3.8984375" style="1" customWidth="1"/>
    <col min="8199" max="8199" width="3" style="1" customWidth="1"/>
    <col min="8200" max="8200" width="4.19921875" style="1" customWidth="1"/>
    <col min="8201" max="8201" width="3.19921875" style="1" customWidth="1"/>
    <col min="8202" max="8202" width="3.5" style="1" customWidth="1"/>
    <col min="8203" max="8203" width="2.69921875" style="1" customWidth="1"/>
    <col min="8204" max="8204" width="3.3984375" style="1" customWidth="1"/>
    <col min="8205" max="8205" width="2.59765625" style="1" customWidth="1"/>
    <col min="8206" max="8206" width="3.3984375" style="1" customWidth="1"/>
    <col min="8207" max="8207" width="2.59765625" style="1" customWidth="1"/>
    <col min="8208" max="8208" width="4.09765625" style="1" bestFit="1" customWidth="1"/>
    <col min="8209" max="8209" width="3.3984375" style="1" customWidth="1"/>
    <col min="8210" max="8210" width="4.09765625" style="1" customWidth="1"/>
    <col min="8211" max="8211" width="3.3984375" style="1" customWidth="1"/>
    <col min="8212" max="8448" width="11" style="1"/>
    <col min="8449" max="8449" width="6.09765625" style="1" customWidth="1"/>
    <col min="8450" max="8450" width="21.09765625" style="1" bestFit="1" customWidth="1"/>
    <col min="8451" max="8451" width="4.09765625" style="1" customWidth="1"/>
    <col min="8452" max="8452" width="4.09765625" style="1" bestFit="1" customWidth="1"/>
    <col min="8453" max="8453" width="4.09765625" style="1" customWidth="1"/>
    <col min="8454" max="8454" width="3.8984375" style="1" customWidth="1"/>
    <col min="8455" max="8455" width="3" style="1" customWidth="1"/>
    <col min="8456" max="8456" width="4.19921875" style="1" customWidth="1"/>
    <col min="8457" max="8457" width="3.19921875" style="1" customWidth="1"/>
    <col min="8458" max="8458" width="3.5" style="1" customWidth="1"/>
    <col min="8459" max="8459" width="2.69921875" style="1" customWidth="1"/>
    <col min="8460" max="8460" width="3.3984375" style="1" customWidth="1"/>
    <col min="8461" max="8461" width="2.59765625" style="1" customWidth="1"/>
    <col min="8462" max="8462" width="3.3984375" style="1" customWidth="1"/>
    <col min="8463" max="8463" width="2.59765625" style="1" customWidth="1"/>
    <col min="8464" max="8464" width="4.09765625" style="1" bestFit="1" customWidth="1"/>
    <col min="8465" max="8465" width="3.3984375" style="1" customWidth="1"/>
    <col min="8466" max="8466" width="4.09765625" style="1" customWidth="1"/>
    <col min="8467" max="8467" width="3.3984375" style="1" customWidth="1"/>
    <col min="8468" max="8704" width="11" style="1"/>
    <col min="8705" max="8705" width="6.09765625" style="1" customWidth="1"/>
    <col min="8706" max="8706" width="21.09765625" style="1" bestFit="1" customWidth="1"/>
    <col min="8707" max="8707" width="4.09765625" style="1" customWidth="1"/>
    <col min="8708" max="8708" width="4.09765625" style="1" bestFit="1" customWidth="1"/>
    <col min="8709" max="8709" width="4.09765625" style="1" customWidth="1"/>
    <col min="8710" max="8710" width="3.8984375" style="1" customWidth="1"/>
    <col min="8711" max="8711" width="3" style="1" customWidth="1"/>
    <col min="8712" max="8712" width="4.19921875" style="1" customWidth="1"/>
    <col min="8713" max="8713" width="3.19921875" style="1" customWidth="1"/>
    <col min="8714" max="8714" width="3.5" style="1" customWidth="1"/>
    <col min="8715" max="8715" width="2.69921875" style="1" customWidth="1"/>
    <col min="8716" max="8716" width="3.3984375" style="1" customWidth="1"/>
    <col min="8717" max="8717" width="2.59765625" style="1" customWidth="1"/>
    <col min="8718" max="8718" width="3.3984375" style="1" customWidth="1"/>
    <col min="8719" max="8719" width="2.59765625" style="1" customWidth="1"/>
    <col min="8720" max="8720" width="4.09765625" style="1" bestFit="1" customWidth="1"/>
    <col min="8721" max="8721" width="3.3984375" style="1" customWidth="1"/>
    <col min="8722" max="8722" width="4.09765625" style="1" customWidth="1"/>
    <col min="8723" max="8723" width="3.3984375" style="1" customWidth="1"/>
    <col min="8724" max="8960" width="11" style="1"/>
    <col min="8961" max="8961" width="6.09765625" style="1" customWidth="1"/>
    <col min="8962" max="8962" width="21.09765625" style="1" bestFit="1" customWidth="1"/>
    <col min="8963" max="8963" width="4.09765625" style="1" customWidth="1"/>
    <col min="8964" max="8964" width="4.09765625" style="1" bestFit="1" customWidth="1"/>
    <col min="8965" max="8965" width="4.09765625" style="1" customWidth="1"/>
    <col min="8966" max="8966" width="3.8984375" style="1" customWidth="1"/>
    <col min="8967" max="8967" width="3" style="1" customWidth="1"/>
    <col min="8968" max="8968" width="4.19921875" style="1" customWidth="1"/>
    <col min="8969" max="8969" width="3.19921875" style="1" customWidth="1"/>
    <col min="8970" max="8970" width="3.5" style="1" customWidth="1"/>
    <col min="8971" max="8971" width="2.69921875" style="1" customWidth="1"/>
    <col min="8972" max="8972" width="3.3984375" style="1" customWidth="1"/>
    <col min="8973" max="8973" width="2.59765625" style="1" customWidth="1"/>
    <col min="8974" max="8974" width="3.3984375" style="1" customWidth="1"/>
    <col min="8975" max="8975" width="2.59765625" style="1" customWidth="1"/>
    <col min="8976" max="8976" width="4.09765625" style="1" bestFit="1" customWidth="1"/>
    <col min="8977" max="8977" width="3.3984375" style="1" customWidth="1"/>
    <col min="8978" max="8978" width="4.09765625" style="1" customWidth="1"/>
    <col min="8979" max="8979" width="3.3984375" style="1" customWidth="1"/>
    <col min="8980" max="9216" width="11" style="1"/>
    <col min="9217" max="9217" width="6.09765625" style="1" customWidth="1"/>
    <col min="9218" max="9218" width="21.09765625" style="1" bestFit="1" customWidth="1"/>
    <col min="9219" max="9219" width="4.09765625" style="1" customWidth="1"/>
    <col min="9220" max="9220" width="4.09765625" style="1" bestFit="1" customWidth="1"/>
    <col min="9221" max="9221" width="4.09765625" style="1" customWidth="1"/>
    <col min="9222" max="9222" width="3.8984375" style="1" customWidth="1"/>
    <col min="9223" max="9223" width="3" style="1" customWidth="1"/>
    <col min="9224" max="9224" width="4.19921875" style="1" customWidth="1"/>
    <col min="9225" max="9225" width="3.19921875" style="1" customWidth="1"/>
    <col min="9226" max="9226" width="3.5" style="1" customWidth="1"/>
    <col min="9227" max="9227" width="2.69921875" style="1" customWidth="1"/>
    <col min="9228" max="9228" width="3.3984375" style="1" customWidth="1"/>
    <col min="9229" max="9229" width="2.59765625" style="1" customWidth="1"/>
    <col min="9230" max="9230" width="3.3984375" style="1" customWidth="1"/>
    <col min="9231" max="9231" width="2.59765625" style="1" customWidth="1"/>
    <col min="9232" max="9232" width="4.09765625" style="1" bestFit="1" customWidth="1"/>
    <col min="9233" max="9233" width="3.3984375" style="1" customWidth="1"/>
    <col min="9234" max="9234" width="4.09765625" style="1" customWidth="1"/>
    <col min="9235" max="9235" width="3.3984375" style="1" customWidth="1"/>
    <col min="9236" max="9472" width="11" style="1"/>
    <col min="9473" max="9473" width="6.09765625" style="1" customWidth="1"/>
    <col min="9474" max="9474" width="21.09765625" style="1" bestFit="1" customWidth="1"/>
    <col min="9475" max="9475" width="4.09765625" style="1" customWidth="1"/>
    <col min="9476" max="9476" width="4.09765625" style="1" bestFit="1" customWidth="1"/>
    <col min="9477" max="9477" width="4.09765625" style="1" customWidth="1"/>
    <col min="9478" max="9478" width="3.8984375" style="1" customWidth="1"/>
    <col min="9479" max="9479" width="3" style="1" customWidth="1"/>
    <col min="9480" max="9480" width="4.19921875" style="1" customWidth="1"/>
    <col min="9481" max="9481" width="3.19921875" style="1" customWidth="1"/>
    <col min="9482" max="9482" width="3.5" style="1" customWidth="1"/>
    <col min="9483" max="9483" width="2.69921875" style="1" customWidth="1"/>
    <col min="9484" max="9484" width="3.3984375" style="1" customWidth="1"/>
    <col min="9485" max="9485" width="2.59765625" style="1" customWidth="1"/>
    <col min="9486" max="9486" width="3.3984375" style="1" customWidth="1"/>
    <col min="9487" max="9487" width="2.59765625" style="1" customWidth="1"/>
    <col min="9488" max="9488" width="4.09765625" style="1" bestFit="1" customWidth="1"/>
    <col min="9489" max="9489" width="3.3984375" style="1" customWidth="1"/>
    <col min="9490" max="9490" width="4.09765625" style="1" customWidth="1"/>
    <col min="9491" max="9491" width="3.3984375" style="1" customWidth="1"/>
    <col min="9492" max="9728" width="11" style="1"/>
    <col min="9729" max="9729" width="6.09765625" style="1" customWidth="1"/>
    <col min="9730" max="9730" width="21.09765625" style="1" bestFit="1" customWidth="1"/>
    <col min="9731" max="9731" width="4.09765625" style="1" customWidth="1"/>
    <col min="9732" max="9732" width="4.09765625" style="1" bestFit="1" customWidth="1"/>
    <col min="9733" max="9733" width="4.09765625" style="1" customWidth="1"/>
    <col min="9734" max="9734" width="3.8984375" style="1" customWidth="1"/>
    <col min="9735" max="9735" width="3" style="1" customWidth="1"/>
    <col min="9736" max="9736" width="4.19921875" style="1" customWidth="1"/>
    <col min="9737" max="9737" width="3.19921875" style="1" customWidth="1"/>
    <col min="9738" max="9738" width="3.5" style="1" customWidth="1"/>
    <col min="9739" max="9739" width="2.69921875" style="1" customWidth="1"/>
    <col min="9740" max="9740" width="3.3984375" style="1" customWidth="1"/>
    <col min="9741" max="9741" width="2.59765625" style="1" customWidth="1"/>
    <col min="9742" max="9742" width="3.3984375" style="1" customWidth="1"/>
    <col min="9743" max="9743" width="2.59765625" style="1" customWidth="1"/>
    <col min="9744" max="9744" width="4.09765625" style="1" bestFit="1" customWidth="1"/>
    <col min="9745" max="9745" width="3.3984375" style="1" customWidth="1"/>
    <col min="9746" max="9746" width="4.09765625" style="1" customWidth="1"/>
    <col min="9747" max="9747" width="3.3984375" style="1" customWidth="1"/>
    <col min="9748" max="9984" width="11" style="1"/>
    <col min="9985" max="9985" width="6.09765625" style="1" customWidth="1"/>
    <col min="9986" max="9986" width="21.09765625" style="1" bestFit="1" customWidth="1"/>
    <col min="9987" max="9987" width="4.09765625" style="1" customWidth="1"/>
    <col min="9988" max="9988" width="4.09765625" style="1" bestFit="1" customWidth="1"/>
    <col min="9989" max="9989" width="4.09765625" style="1" customWidth="1"/>
    <col min="9990" max="9990" width="3.8984375" style="1" customWidth="1"/>
    <col min="9991" max="9991" width="3" style="1" customWidth="1"/>
    <col min="9992" max="9992" width="4.19921875" style="1" customWidth="1"/>
    <col min="9993" max="9993" width="3.19921875" style="1" customWidth="1"/>
    <col min="9994" max="9994" width="3.5" style="1" customWidth="1"/>
    <col min="9995" max="9995" width="2.69921875" style="1" customWidth="1"/>
    <col min="9996" max="9996" width="3.3984375" style="1" customWidth="1"/>
    <col min="9997" max="9997" width="2.59765625" style="1" customWidth="1"/>
    <col min="9998" max="9998" width="3.3984375" style="1" customWidth="1"/>
    <col min="9999" max="9999" width="2.59765625" style="1" customWidth="1"/>
    <col min="10000" max="10000" width="4.09765625" style="1" bestFit="1" customWidth="1"/>
    <col min="10001" max="10001" width="3.3984375" style="1" customWidth="1"/>
    <col min="10002" max="10002" width="4.09765625" style="1" customWidth="1"/>
    <col min="10003" max="10003" width="3.3984375" style="1" customWidth="1"/>
    <col min="10004" max="10240" width="11" style="1"/>
    <col min="10241" max="10241" width="6.09765625" style="1" customWidth="1"/>
    <col min="10242" max="10242" width="21.09765625" style="1" bestFit="1" customWidth="1"/>
    <col min="10243" max="10243" width="4.09765625" style="1" customWidth="1"/>
    <col min="10244" max="10244" width="4.09765625" style="1" bestFit="1" customWidth="1"/>
    <col min="10245" max="10245" width="4.09765625" style="1" customWidth="1"/>
    <col min="10246" max="10246" width="3.8984375" style="1" customWidth="1"/>
    <col min="10247" max="10247" width="3" style="1" customWidth="1"/>
    <col min="10248" max="10248" width="4.19921875" style="1" customWidth="1"/>
    <col min="10249" max="10249" width="3.19921875" style="1" customWidth="1"/>
    <col min="10250" max="10250" width="3.5" style="1" customWidth="1"/>
    <col min="10251" max="10251" width="2.69921875" style="1" customWidth="1"/>
    <col min="10252" max="10252" width="3.3984375" style="1" customWidth="1"/>
    <col min="10253" max="10253" width="2.59765625" style="1" customWidth="1"/>
    <col min="10254" max="10254" width="3.3984375" style="1" customWidth="1"/>
    <col min="10255" max="10255" width="2.59765625" style="1" customWidth="1"/>
    <col min="10256" max="10256" width="4.09765625" style="1" bestFit="1" customWidth="1"/>
    <col min="10257" max="10257" width="3.3984375" style="1" customWidth="1"/>
    <col min="10258" max="10258" width="4.09765625" style="1" customWidth="1"/>
    <col min="10259" max="10259" width="3.3984375" style="1" customWidth="1"/>
    <col min="10260" max="10496" width="11" style="1"/>
    <col min="10497" max="10497" width="6.09765625" style="1" customWidth="1"/>
    <col min="10498" max="10498" width="21.09765625" style="1" bestFit="1" customWidth="1"/>
    <col min="10499" max="10499" width="4.09765625" style="1" customWidth="1"/>
    <col min="10500" max="10500" width="4.09765625" style="1" bestFit="1" customWidth="1"/>
    <col min="10501" max="10501" width="4.09765625" style="1" customWidth="1"/>
    <col min="10502" max="10502" width="3.8984375" style="1" customWidth="1"/>
    <col min="10503" max="10503" width="3" style="1" customWidth="1"/>
    <col min="10504" max="10504" width="4.19921875" style="1" customWidth="1"/>
    <col min="10505" max="10505" width="3.19921875" style="1" customWidth="1"/>
    <col min="10506" max="10506" width="3.5" style="1" customWidth="1"/>
    <col min="10507" max="10507" width="2.69921875" style="1" customWidth="1"/>
    <col min="10508" max="10508" width="3.3984375" style="1" customWidth="1"/>
    <col min="10509" max="10509" width="2.59765625" style="1" customWidth="1"/>
    <col min="10510" max="10510" width="3.3984375" style="1" customWidth="1"/>
    <col min="10511" max="10511" width="2.59765625" style="1" customWidth="1"/>
    <col min="10512" max="10512" width="4.09765625" style="1" bestFit="1" customWidth="1"/>
    <col min="10513" max="10513" width="3.3984375" style="1" customWidth="1"/>
    <col min="10514" max="10514" width="4.09765625" style="1" customWidth="1"/>
    <col min="10515" max="10515" width="3.3984375" style="1" customWidth="1"/>
    <col min="10516" max="10752" width="11" style="1"/>
    <col min="10753" max="10753" width="6.09765625" style="1" customWidth="1"/>
    <col min="10754" max="10754" width="21.09765625" style="1" bestFit="1" customWidth="1"/>
    <col min="10755" max="10755" width="4.09765625" style="1" customWidth="1"/>
    <col min="10756" max="10756" width="4.09765625" style="1" bestFit="1" customWidth="1"/>
    <col min="10757" max="10757" width="4.09765625" style="1" customWidth="1"/>
    <col min="10758" max="10758" width="3.8984375" style="1" customWidth="1"/>
    <col min="10759" max="10759" width="3" style="1" customWidth="1"/>
    <col min="10760" max="10760" width="4.19921875" style="1" customWidth="1"/>
    <col min="10761" max="10761" width="3.19921875" style="1" customWidth="1"/>
    <col min="10762" max="10762" width="3.5" style="1" customWidth="1"/>
    <col min="10763" max="10763" width="2.69921875" style="1" customWidth="1"/>
    <col min="10764" max="10764" width="3.3984375" style="1" customWidth="1"/>
    <col min="10765" max="10765" width="2.59765625" style="1" customWidth="1"/>
    <col min="10766" max="10766" width="3.3984375" style="1" customWidth="1"/>
    <col min="10767" max="10767" width="2.59765625" style="1" customWidth="1"/>
    <col min="10768" max="10768" width="4.09765625" style="1" bestFit="1" customWidth="1"/>
    <col min="10769" max="10769" width="3.3984375" style="1" customWidth="1"/>
    <col min="10770" max="10770" width="4.09765625" style="1" customWidth="1"/>
    <col min="10771" max="10771" width="3.3984375" style="1" customWidth="1"/>
    <col min="10772" max="11008" width="11" style="1"/>
    <col min="11009" max="11009" width="6.09765625" style="1" customWidth="1"/>
    <col min="11010" max="11010" width="21.09765625" style="1" bestFit="1" customWidth="1"/>
    <col min="11011" max="11011" width="4.09765625" style="1" customWidth="1"/>
    <col min="11012" max="11012" width="4.09765625" style="1" bestFit="1" customWidth="1"/>
    <col min="11013" max="11013" width="4.09765625" style="1" customWidth="1"/>
    <col min="11014" max="11014" width="3.8984375" style="1" customWidth="1"/>
    <col min="11015" max="11015" width="3" style="1" customWidth="1"/>
    <col min="11016" max="11016" width="4.19921875" style="1" customWidth="1"/>
    <col min="11017" max="11017" width="3.19921875" style="1" customWidth="1"/>
    <col min="11018" max="11018" width="3.5" style="1" customWidth="1"/>
    <col min="11019" max="11019" width="2.69921875" style="1" customWidth="1"/>
    <col min="11020" max="11020" width="3.3984375" style="1" customWidth="1"/>
    <col min="11021" max="11021" width="2.59765625" style="1" customWidth="1"/>
    <col min="11022" max="11022" width="3.3984375" style="1" customWidth="1"/>
    <col min="11023" max="11023" width="2.59765625" style="1" customWidth="1"/>
    <col min="11024" max="11024" width="4.09765625" style="1" bestFit="1" customWidth="1"/>
    <col min="11025" max="11025" width="3.3984375" style="1" customWidth="1"/>
    <col min="11026" max="11026" width="4.09765625" style="1" customWidth="1"/>
    <col min="11027" max="11027" width="3.3984375" style="1" customWidth="1"/>
    <col min="11028" max="11264" width="11" style="1"/>
    <col min="11265" max="11265" width="6.09765625" style="1" customWidth="1"/>
    <col min="11266" max="11266" width="21.09765625" style="1" bestFit="1" customWidth="1"/>
    <col min="11267" max="11267" width="4.09765625" style="1" customWidth="1"/>
    <col min="11268" max="11268" width="4.09765625" style="1" bestFit="1" customWidth="1"/>
    <col min="11269" max="11269" width="4.09765625" style="1" customWidth="1"/>
    <col min="11270" max="11270" width="3.8984375" style="1" customWidth="1"/>
    <col min="11271" max="11271" width="3" style="1" customWidth="1"/>
    <col min="11272" max="11272" width="4.19921875" style="1" customWidth="1"/>
    <col min="11273" max="11273" width="3.19921875" style="1" customWidth="1"/>
    <col min="11274" max="11274" width="3.5" style="1" customWidth="1"/>
    <col min="11275" max="11275" width="2.69921875" style="1" customWidth="1"/>
    <col min="11276" max="11276" width="3.3984375" style="1" customWidth="1"/>
    <col min="11277" max="11277" width="2.59765625" style="1" customWidth="1"/>
    <col min="11278" max="11278" width="3.3984375" style="1" customWidth="1"/>
    <col min="11279" max="11279" width="2.59765625" style="1" customWidth="1"/>
    <col min="11280" max="11280" width="4.09765625" style="1" bestFit="1" customWidth="1"/>
    <col min="11281" max="11281" width="3.3984375" style="1" customWidth="1"/>
    <col min="11282" max="11282" width="4.09765625" style="1" customWidth="1"/>
    <col min="11283" max="11283" width="3.3984375" style="1" customWidth="1"/>
    <col min="11284" max="11520" width="11" style="1"/>
    <col min="11521" max="11521" width="6.09765625" style="1" customWidth="1"/>
    <col min="11522" max="11522" width="21.09765625" style="1" bestFit="1" customWidth="1"/>
    <col min="11523" max="11523" width="4.09765625" style="1" customWidth="1"/>
    <col min="11524" max="11524" width="4.09765625" style="1" bestFit="1" customWidth="1"/>
    <col min="11525" max="11525" width="4.09765625" style="1" customWidth="1"/>
    <col min="11526" max="11526" width="3.8984375" style="1" customWidth="1"/>
    <col min="11527" max="11527" width="3" style="1" customWidth="1"/>
    <col min="11528" max="11528" width="4.19921875" style="1" customWidth="1"/>
    <col min="11529" max="11529" width="3.19921875" style="1" customWidth="1"/>
    <col min="11530" max="11530" width="3.5" style="1" customWidth="1"/>
    <col min="11531" max="11531" width="2.69921875" style="1" customWidth="1"/>
    <col min="11532" max="11532" width="3.3984375" style="1" customWidth="1"/>
    <col min="11533" max="11533" width="2.59765625" style="1" customWidth="1"/>
    <col min="11534" max="11534" width="3.3984375" style="1" customWidth="1"/>
    <col min="11535" max="11535" width="2.59765625" style="1" customWidth="1"/>
    <col min="11536" max="11536" width="4.09765625" style="1" bestFit="1" customWidth="1"/>
    <col min="11537" max="11537" width="3.3984375" style="1" customWidth="1"/>
    <col min="11538" max="11538" width="4.09765625" style="1" customWidth="1"/>
    <col min="11539" max="11539" width="3.3984375" style="1" customWidth="1"/>
    <col min="11540" max="11776" width="11" style="1"/>
    <col min="11777" max="11777" width="6.09765625" style="1" customWidth="1"/>
    <col min="11778" max="11778" width="21.09765625" style="1" bestFit="1" customWidth="1"/>
    <col min="11779" max="11779" width="4.09765625" style="1" customWidth="1"/>
    <col min="11780" max="11780" width="4.09765625" style="1" bestFit="1" customWidth="1"/>
    <col min="11781" max="11781" width="4.09765625" style="1" customWidth="1"/>
    <col min="11782" max="11782" width="3.8984375" style="1" customWidth="1"/>
    <col min="11783" max="11783" width="3" style="1" customWidth="1"/>
    <col min="11784" max="11784" width="4.19921875" style="1" customWidth="1"/>
    <col min="11785" max="11785" width="3.19921875" style="1" customWidth="1"/>
    <col min="11786" max="11786" width="3.5" style="1" customWidth="1"/>
    <col min="11787" max="11787" width="2.69921875" style="1" customWidth="1"/>
    <col min="11788" max="11788" width="3.3984375" style="1" customWidth="1"/>
    <col min="11789" max="11789" width="2.59765625" style="1" customWidth="1"/>
    <col min="11790" max="11790" width="3.3984375" style="1" customWidth="1"/>
    <col min="11791" max="11791" width="2.59765625" style="1" customWidth="1"/>
    <col min="11792" max="11792" width="4.09765625" style="1" bestFit="1" customWidth="1"/>
    <col min="11793" max="11793" width="3.3984375" style="1" customWidth="1"/>
    <col min="11794" max="11794" width="4.09765625" style="1" customWidth="1"/>
    <col min="11795" max="11795" width="3.3984375" style="1" customWidth="1"/>
    <col min="11796" max="12032" width="11" style="1"/>
    <col min="12033" max="12033" width="6.09765625" style="1" customWidth="1"/>
    <col min="12034" max="12034" width="21.09765625" style="1" bestFit="1" customWidth="1"/>
    <col min="12035" max="12035" width="4.09765625" style="1" customWidth="1"/>
    <col min="12036" max="12036" width="4.09765625" style="1" bestFit="1" customWidth="1"/>
    <col min="12037" max="12037" width="4.09765625" style="1" customWidth="1"/>
    <col min="12038" max="12038" width="3.8984375" style="1" customWidth="1"/>
    <col min="12039" max="12039" width="3" style="1" customWidth="1"/>
    <col min="12040" max="12040" width="4.19921875" style="1" customWidth="1"/>
    <col min="12041" max="12041" width="3.19921875" style="1" customWidth="1"/>
    <col min="12042" max="12042" width="3.5" style="1" customWidth="1"/>
    <col min="12043" max="12043" width="2.69921875" style="1" customWidth="1"/>
    <col min="12044" max="12044" width="3.3984375" style="1" customWidth="1"/>
    <col min="12045" max="12045" width="2.59765625" style="1" customWidth="1"/>
    <col min="12046" max="12046" width="3.3984375" style="1" customWidth="1"/>
    <col min="12047" max="12047" width="2.59765625" style="1" customWidth="1"/>
    <col min="12048" max="12048" width="4.09765625" style="1" bestFit="1" customWidth="1"/>
    <col min="12049" max="12049" width="3.3984375" style="1" customWidth="1"/>
    <col min="12050" max="12050" width="4.09765625" style="1" customWidth="1"/>
    <col min="12051" max="12051" width="3.3984375" style="1" customWidth="1"/>
    <col min="12052" max="12288" width="11" style="1"/>
    <col min="12289" max="12289" width="6.09765625" style="1" customWidth="1"/>
    <col min="12290" max="12290" width="21.09765625" style="1" bestFit="1" customWidth="1"/>
    <col min="12291" max="12291" width="4.09765625" style="1" customWidth="1"/>
    <col min="12292" max="12292" width="4.09765625" style="1" bestFit="1" customWidth="1"/>
    <col min="12293" max="12293" width="4.09765625" style="1" customWidth="1"/>
    <col min="12294" max="12294" width="3.8984375" style="1" customWidth="1"/>
    <col min="12295" max="12295" width="3" style="1" customWidth="1"/>
    <col min="12296" max="12296" width="4.19921875" style="1" customWidth="1"/>
    <col min="12297" max="12297" width="3.19921875" style="1" customWidth="1"/>
    <col min="12298" max="12298" width="3.5" style="1" customWidth="1"/>
    <col min="12299" max="12299" width="2.69921875" style="1" customWidth="1"/>
    <col min="12300" max="12300" width="3.3984375" style="1" customWidth="1"/>
    <col min="12301" max="12301" width="2.59765625" style="1" customWidth="1"/>
    <col min="12302" max="12302" width="3.3984375" style="1" customWidth="1"/>
    <col min="12303" max="12303" width="2.59765625" style="1" customWidth="1"/>
    <col min="12304" max="12304" width="4.09765625" style="1" bestFit="1" customWidth="1"/>
    <col min="12305" max="12305" width="3.3984375" style="1" customWidth="1"/>
    <col min="12306" max="12306" width="4.09765625" style="1" customWidth="1"/>
    <col min="12307" max="12307" width="3.3984375" style="1" customWidth="1"/>
    <col min="12308" max="12544" width="11" style="1"/>
    <col min="12545" max="12545" width="6.09765625" style="1" customWidth="1"/>
    <col min="12546" max="12546" width="21.09765625" style="1" bestFit="1" customWidth="1"/>
    <col min="12547" max="12547" width="4.09765625" style="1" customWidth="1"/>
    <col min="12548" max="12548" width="4.09765625" style="1" bestFit="1" customWidth="1"/>
    <col min="12549" max="12549" width="4.09765625" style="1" customWidth="1"/>
    <col min="12550" max="12550" width="3.8984375" style="1" customWidth="1"/>
    <col min="12551" max="12551" width="3" style="1" customWidth="1"/>
    <col min="12552" max="12552" width="4.19921875" style="1" customWidth="1"/>
    <col min="12553" max="12553" width="3.19921875" style="1" customWidth="1"/>
    <col min="12554" max="12554" width="3.5" style="1" customWidth="1"/>
    <col min="12555" max="12555" width="2.69921875" style="1" customWidth="1"/>
    <col min="12556" max="12556" width="3.3984375" style="1" customWidth="1"/>
    <col min="12557" max="12557" width="2.59765625" style="1" customWidth="1"/>
    <col min="12558" max="12558" width="3.3984375" style="1" customWidth="1"/>
    <col min="12559" max="12559" width="2.59765625" style="1" customWidth="1"/>
    <col min="12560" max="12560" width="4.09765625" style="1" bestFit="1" customWidth="1"/>
    <col min="12561" max="12561" width="3.3984375" style="1" customWidth="1"/>
    <col min="12562" max="12562" width="4.09765625" style="1" customWidth="1"/>
    <col min="12563" max="12563" width="3.3984375" style="1" customWidth="1"/>
    <col min="12564" max="12800" width="11" style="1"/>
    <col min="12801" max="12801" width="6.09765625" style="1" customWidth="1"/>
    <col min="12802" max="12802" width="21.09765625" style="1" bestFit="1" customWidth="1"/>
    <col min="12803" max="12803" width="4.09765625" style="1" customWidth="1"/>
    <col min="12804" max="12804" width="4.09765625" style="1" bestFit="1" customWidth="1"/>
    <col min="12805" max="12805" width="4.09765625" style="1" customWidth="1"/>
    <col min="12806" max="12806" width="3.8984375" style="1" customWidth="1"/>
    <col min="12807" max="12807" width="3" style="1" customWidth="1"/>
    <col min="12808" max="12808" width="4.19921875" style="1" customWidth="1"/>
    <col min="12809" max="12809" width="3.19921875" style="1" customWidth="1"/>
    <col min="12810" max="12810" width="3.5" style="1" customWidth="1"/>
    <col min="12811" max="12811" width="2.69921875" style="1" customWidth="1"/>
    <col min="12812" max="12812" width="3.3984375" style="1" customWidth="1"/>
    <col min="12813" max="12813" width="2.59765625" style="1" customWidth="1"/>
    <col min="12814" max="12814" width="3.3984375" style="1" customWidth="1"/>
    <col min="12815" max="12815" width="2.59765625" style="1" customWidth="1"/>
    <col min="12816" max="12816" width="4.09765625" style="1" bestFit="1" customWidth="1"/>
    <col min="12817" max="12817" width="3.3984375" style="1" customWidth="1"/>
    <col min="12818" max="12818" width="4.09765625" style="1" customWidth="1"/>
    <col min="12819" max="12819" width="3.3984375" style="1" customWidth="1"/>
    <col min="12820" max="13056" width="11" style="1"/>
    <col min="13057" max="13057" width="6.09765625" style="1" customWidth="1"/>
    <col min="13058" max="13058" width="21.09765625" style="1" bestFit="1" customWidth="1"/>
    <col min="13059" max="13059" width="4.09765625" style="1" customWidth="1"/>
    <col min="13060" max="13060" width="4.09765625" style="1" bestFit="1" customWidth="1"/>
    <col min="13061" max="13061" width="4.09765625" style="1" customWidth="1"/>
    <col min="13062" max="13062" width="3.8984375" style="1" customWidth="1"/>
    <col min="13063" max="13063" width="3" style="1" customWidth="1"/>
    <col min="13064" max="13064" width="4.19921875" style="1" customWidth="1"/>
    <col min="13065" max="13065" width="3.19921875" style="1" customWidth="1"/>
    <col min="13066" max="13066" width="3.5" style="1" customWidth="1"/>
    <col min="13067" max="13067" width="2.69921875" style="1" customWidth="1"/>
    <col min="13068" max="13068" width="3.3984375" style="1" customWidth="1"/>
    <col min="13069" max="13069" width="2.59765625" style="1" customWidth="1"/>
    <col min="13070" max="13070" width="3.3984375" style="1" customWidth="1"/>
    <col min="13071" max="13071" width="2.59765625" style="1" customWidth="1"/>
    <col min="13072" max="13072" width="4.09765625" style="1" bestFit="1" customWidth="1"/>
    <col min="13073" max="13073" width="3.3984375" style="1" customWidth="1"/>
    <col min="13074" max="13074" width="4.09765625" style="1" customWidth="1"/>
    <col min="13075" max="13075" width="3.3984375" style="1" customWidth="1"/>
    <col min="13076" max="13312" width="11" style="1"/>
    <col min="13313" max="13313" width="6.09765625" style="1" customWidth="1"/>
    <col min="13314" max="13314" width="21.09765625" style="1" bestFit="1" customWidth="1"/>
    <col min="13315" max="13315" width="4.09765625" style="1" customWidth="1"/>
    <col min="13316" max="13316" width="4.09765625" style="1" bestFit="1" customWidth="1"/>
    <col min="13317" max="13317" width="4.09765625" style="1" customWidth="1"/>
    <col min="13318" max="13318" width="3.8984375" style="1" customWidth="1"/>
    <col min="13319" max="13319" width="3" style="1" customWidth="1"/>
    <col min="13320" max="13320" width="4.19921875" style="1" customWidth="1"/>
    <col min="13321" max="13321" width="3.19921875" style="1" customWidth="1"/>
    <col min="13322" max="13322" width="3.5" style="1" customWidth="1"/>
    <col min="13323" max="13323" width="2.69921875" style="1" customWidth="1"/>
    <col min="13324" max="13324" width="3.3984375" style="1" customWidth="1"/>
    <col min="13325" max="13325" width="2.59765625" style="1" customWidth="1"/>
    <col min="13326" max="13326" width="3.3984375" style="1" customWidth="1"/>
    <col min="13327" max="13327" width="2.59765625" style="1" customWidth="1"/>
    <col min="13328" max="13328" width="4.09765625" style="1" bestFit="1" customWidth="1"/>
    <col min="13329" max="13329" width="3.3984375" style="1" customWidth="1"/>
    <col min="13330" max="13330" width="4.09765625" style="1" customWidth="1"/>
    <col min="13331" max="13331" width="3.3984375" style="1" customWidth="1"/>
    <col min="13332" max="13568" width="11" style="1"/>
    <col min="13569" max="13569" width="6.09765625" style="1" customWidth="1"/>
    <col min="13570" max="13570" width="21.09765625" style="1" bestFit="1" customWidth="1"/>
    <col min="13571" max="13571" width="4.09765625" style="1" customWidth="1"/>
    <col min="13572" max="13572" width="4.09765625" style="1" bestFit="1" customWidth="1"/>
    <col min="13573" max="13573" width="4.09765625" style="1" customWidth="1"/>
    <col min="13574" max="13574" width="3.8984375" style="1" customWidth="1"/>
    <col min="13575" max="13575" width="3" style="1" customWidth="1"/>
    <col min="13576" max="13576" width="4.19921875" style="1" customWidth="1"/>
    <col min="13577" max="13577" width="3.19921875" style="1" customWidth="1"/>
    <col min="13578" max="13578" width="3.5" style="1" customWidth="1"/>
    <col min="13579" max="13579" width="2.69921875" style="1" customWidth="1"/>
    <col min="13580" max="13580" width="3.3984375" style="1" customWidth="1"/>
    <col min="13581" max="13581" width="2.59765625" style="1" customWidth="1"/>
    <col min="13582" max="13582" width="3.3984375" style="1" customWidth="1"/>
    <col min="13583" max="13583" width="2.59765625" style="1" customWidth="1"/>
    <col min="13584" max="13584" width="4.09765625" style="1" bestFit="1" customWidth="1"/>
    <col min="13585" max="13585" width="3.3984375" style="1" customWidth="1"/>
    <col min="13586" max="13586" width="4.09765625" style="1" customWidth="1"/>
    <col min="13587" max="13587" width="3.3984375" style="1" customWidth="1"/>
    <col min="13588" max="13824" width="11" style="1"/>
    <col min="13825" max="13825" width="6.09765625" style="1" customWidth="1"/>
    <col min="13826" max="13826" width="21.09765625" style="1" bestFit="1" customWidth="1"/>
    <col min="13827" max="13827" width="4.09765625" style="1" customWidth="1"/>
    <col min="13828" max="13828" width="4.09765625" style="1" bestFit="1" customWidth="1"/>
    <col min="13829" max="13829" width="4.09765625" style="1" customWidth="1"/>
    <col min="13830" max="13830" width="3.8984375" style="1" customWidth="1"/>
    <col min="13831" max="13831" width="3" style="1" customWidth="1"/>
    <col min="13832" max="13832" width="4.19921875" style="1" customWidth="1"/>
    <col min="13833" max="13833" width="3.19921875" style="1" customWidth="1"/>
    <col min="13834" max="13834" width="3.5" style="1" customWidth="1"/>
    <col min="13835" max="13835" width="2.69921875" style="1" customWidth="1"/>
    <col min="13836" max="13836" width="3.3984375" style="1" customWidth="1"/>
    <col min="13837" max="13837" width="2.59765625" style="1" customWidth="1"/>
    <col min="13838" max="13838" width="3.3984375" style="1" customWidth="1"/>
    <col min="13839" max="13839" width="2.59765625" style="1" customWidth="1"/>
    <col min="13840" max="13840" width="4.09765625" style="1" bestFit="1" customWidth="1"/>
    <col min="13841" max="13841" width="3.3984375" style="1" customWidth="1"/>
    <col min="13842" max="13842" width="4.09765625" style="1" customWidth="1"/>
    <col min="13843" max="13843" width="3.3984375" style="1" customWidth="1"/>
    <col min="13844" max="14080" width="11" style="1"/>
    <col min="14081" max="14081" width="6.09765625" style="1" customWidth="1"/>
    <col min="14082" max="14082" width="21.09765625" style="1" bestFit="1" customWidth="1"/>
    <col min="14083" max="14083" width="4.09765625" style="1" customWidth="1"/>
    <col min="14084" max="14084" width="4.09765625" style="1" bestFit="1" customWidth="1"/>
    <col min="14085" max="14085" width="4.09765625" style="1" customWidth="1"/>
    <col min="14086" max="14086" width="3.8984375" style="1" customWidth="1"/>
    <col min="14087" max="14087" width="3" style="1" customWidth="1"/>
    <col min="14088" max="14088" width="4.19921875" style="1" customWidth="1"/>
    <col min="14089" max="14089" width="3.19921875" style="1" customWidth="1"/>
    <col min="14090" max="14090" width="3.5" style="1" customWidth="1"/>
    <col min="14091" max="14091" width="2.69921875" style="1" customWidth="1"/>
    <col min="14092" max="14092" width="3.3984375" style="1" customWidth="1"/>
    <col min="14093" max="14093" width="2.59765625" style="1" customWidth="1"/>
    <col min="14094" max="14094" width="3.3984375" style="1" customWidth="1"/>
    <col min="14095" max="14095" width="2.59765625" style="1" customWidth="1"/>
    <col min="14096" max="14096" width="4.09765625" style="1" bestFit="1" customWidth="1"/>
    <col min="14097" max="14097" width="3.3984375" style="1" customWidth="1"/>
    <col min="14098" max="14098" width="4.09765625" style="1" customWidth="1"/>
    <col min="14099" max="14099" width="3.3984375" style="1" customWidth="1"/>
    <col min="14100" max="14336" width="11" style="1"/>
    <col min="14337" max="14337" width="6.09765625" style="1" customWidth="1"/>
    <col min="14338" max="14338" width="21.09765625" style="1" bestFit="1" customWidth="1"/>
    <col min="14339" max="14339" width="4.09765625" style="1" customWidth="1"/>
    <col min="14340" max="14340" width="4.09765625" style="1" bestFit="1" customWidth="1"/>
    <col min="14341" max="14341" width="4.09765625" style="1" customWidth="1"/>
    <col min="14342" max="14342" width="3.8984375" style="1" customWidth="1"/>
    <col min="14343" max="14343" width="3" style="1" customWidth="1"/>
    <col min="14344" max="14344" width="4.19921875" style="1" customWidth="1"/>
    <col min="14345" max="14345" width="3.19921875" style="1" customWidth="1"/>
    <col min="14346" max="14346" width="3.5" style="1" customWidth="1"/>
    <col min="14347" max="14347" width="2.69921875" style="1" customWidth="1"/>
    <col min="14348" max="14348" width="3.3984375" style="1" customWidth="1"/>
    <col min="14349" max="14349" width="2.59765625" style="1" customWidth="1"/>
    <col min="14350" max="14350" width="3.3984375" style="1" customWidth="1"/>
    <col min="14351" max="14351" width="2.59765625" style="1" customWidth="1"/>
    <col min="14352" max="14352" width="4.09765625" style="1" bestFit="1" customWidth="1"/>
    <col min="14353" max="14353" width="3.3984375" style="1" customWidth="1"/>
    <col min="14354" max="14354" width="4.09765625" style="1" customWidth="1"/>
    <col min="14355" max="14355" width="3.3984375" style="1" customWidth="1"/>
    <col min="14356" max="14592" width="11" style="1"/>
    <col min="14593" max="14593" width="6.09765625" style="1" customWidth="1"/>
    <col min="14594" max="14594" width="21.09765625" style="1" bestFit="1" customWidth="1"/>
    <col min="14595" max="14595" width="4.09765625" style="1" customWidth="1"/>
    <col min="14596" max="14596" width="4.09765625" style="1" bestFit="1" customWidth="1"/>
    <col min="14597" max="14597" width="4.09765625" style="1" customWidth="1"/>
    <col min="14598" max="14598" width="3.8984375" style="1" customWidth="1"/>
    <col min="14599" max="14599" width="3" style="1" customWidth="1"/>
    <col min="14600" max="14600" width="4.19921875" style="1" customWidth="1"/>
    <col min="14601" max="14601" width="3.19921875" style="1" customWidth="1"/>
    <col min="14602" max="14602" width="3.5" style="1" customWidth="1"/>
    <col min="14603" max="14603" width="2.69921875" style="1" customWidth="1"/>
    <col min="14604" max="14604" width="3.3984375" style="1" customWidth="1"/>
    <col min="14605" max="14605" width="2.59765625" style="1" customWidth="1"/>
    <col min="14606" max="14606" width="3.3984375" style="1" customWidth="1"/>
    <col min="14607" max="14607" width="2.59765625" style="1" customWidth="1"/>
    <col min="14608" max="14608" width="4.09765625" style="1" bestFit="1" customWidth="1"/>
    <col min="14609" max="14609" width="3.3984375" style="1" customWidth="1"/>
    <col min="14610" max="14610" width="4.09765625" style="1" customWidth="1"/>
    <col min="14611" max="14611" width="3.3984375" style="1" customWidth="1"/>
    <col min="14612" max="14848" width="11" style="1"/>
    <col min="14849" max="14849" width="6.09765625" style="1" customWidth="1"/>
    <col min="14850" max="14850" width="21.09765625" style="1" bestFit="1" customWidth="1"/>
    <col min="14851" max="14851" width="4.09765625" style="1" customWidth="1"/>
    <col min="14852" max="14852" width="4.09765625" style="1" bestFit="1" customWidth="1"/>
    <col min="14853" max="14853" width="4.09765625" style="1" customWidth="1"/>
    <col min="14854" max="14854" width="3.8984375" style="1" customWidth="1"/>
    <col min="14855" max="14855" width="3" style="1" customWidth="1"/>
    <col min="14856" max="14856" width="4.19921875" style="1" customWidth="1"/>
    <col min="14857" max="14857" width="3.19921875" style="1" customWidth="1"/>
    <col min="14858" max="14858" width="3.5" style="1" customWidth="1"/>
    <col min="14859" max="14859" width="2.69921875" style="1" customWidth="1"/>
    <col min="14860" max="14860" width="3.3984375" style="1" customWidth="1"/>
    <col min="14861" max="14861" width="2.59765625" style="1" customWidth="1"/>
    <col min="14862" max="14862" width="3.3984375" style="1" customWidth="1"/>
    <col min="14863" max="14863" width="2.59765625" style="1" customWidth="1"/>
    <col min="14864" max="14864" width="4.09765625" style="1" bestFit="1" customWidth="1"/>
    <col min="14865" max="14865" width="3.3984375" style="1" customWidth="1"/>
    <col min="14866" max="14866" width="4.09765625" style="1" customWidth="1"/>
    <col min="14867" max="14867" width="3.3984375" style="1" customWidth="1"/>
    <col min="14868" max="15104" width="11" style="1"/>
    <col min="15105" max="15105" width="6.09765625" style="1" customWidth="1"/>
    <col min="15106" max="15106" width="21.09765625" style="1" bestFit="1" customWidth="1"/>
    <col min="15107" max="15107" width="4.09765625" style="1" customWidth="1"/>
    <col min="15108" max="15108" width="4.09765625" style="1" bestFit="1" customWidth="1"/>
    <col min="15109" max="15109" width="4.09765625" style="1" customWidth="1"/>
    <col min="15110" max="15110" width="3.8984375" style="1" customWidth="1"/>
    <col min="15111" max="15111" width="3" style="1" customWidth="1"/>
    <col min="15112" max="15112" width="4.19921875" style="1" customWidth="1"/>
    <col min="15113" max="15113" width="3.19921875" style="1" customWidth="1"/>
    <col min="15114" max="15114" width="3.5" style="1" customWidth="1"/>
    <col min="15115" max="15115" width="2.69921875" style="1" customWidth="1"/>
    <col min="15116" max="15116" width="3.3984375" style="1" customWidth="1"/>
    <col min="15117" max="15117" width="2.59765625" style="1" customWidth="1"/>
    <col min="15118" max="15118" width="3.3984375" style="1" customWidth="1"/>
    <col min="15119" max="15119" width="2.59765625" style="1" customWidth="1"/>
    <col min="15120" max="15120" width="4.09765625" style="1" bestFit="1" customWidth="1"/>
    <col min="15121" max="15121" width="3.3984375" style="1" customWidth="1"/>
    <col min="15122" max="15122" width="4.09765625" style="1" customWidth="1"/>
    <col min="15123" max="15123" width="3.3984375" style="1" customWidth="1"/>
    <col min="15124" max="15360" width="11" style="1"/>
    <col min="15361" max="15361" width="6.09765625" style="1" customWidth="1"/>
    <col min="15362" max="15362" width="21.09765625" style="1" bestFit="1" customWidth="1"/>
    <col min="15363" max="15363" width="4.09765625" style="1" customWidth="1"/>
    <col min="15364" max="15364" width="4.09765625" style="1" bestFit="1" customWidth="1"/>
    <col min="15365" max="15365" width="4.09765625" style="1" customWidth="1"/>
    <col min="15366" max="15366" width="3.8984375" style="1" customWidth="1"/>
    <col min="15367" max="15367" width="3" style="1" customWidth="1"/>
    <col min="15368" max="15368" width="4.19921875" style="1" customWidth="1"/>
    <col min="15369" max="15369" width="3.19921875" style="1" customWidth="1"/>
    <col min="15370" max="15370" width="3.5" style="1" customWidth="1"/>
    <col min="15371" max="15371" width="2.69921875" style="1" customWidth="1"/>
    <col min="15372" max="15372" width="3.3984375" style="1" customWidth="1"/>
    <col min="15373" max="15373" width="2.59765625" style="1" customWidth="1"/>
    <col min="15374" max="15374" width="3.3984375" style="1" customWidth="1"/>
    <col min="15375" max="15375" width="2.59765625" style="1" customWidth="1"/>
    <col min="15376" max="15376" width="4.09765625" style="1" bestFit="1" customWidth="1"/>
    <col min="15377" max="15377" width="3.3984375" style="1" customWidth="1"/>
    <col min="15378" max="15378" width="4.09765625" style="1" customWidth="1"/>
    <col min="15379" max="15379" width="3.3984375" style="1" customWidth="1"/>
    <col min="15380" max="15616" width="11" style="1"/>
    <col min="15617" max="15617" width="6.09765625" style="1" customWidth="1"/>
    <col min="15618" max="15618" width="21.09765625" style="1" bestFit="1" customWidth="1"/>
    <col min="15619" max="15619" width="4.09765625" style="1" customWidth="1"/>
    <col min="15620" max="15620" width="4.09765625" style="1" bestFit="1" customWidth="1"/>
    <col min="15621" max="15621" width="4.09765625" style="1" customWidth="1"/>
    <col min="15622" max="15622" width="3.8984375" style="1" customWidth="1"/>
    <col min="15623" max="15623" width="3" style="1" customWidth="1"/>
    <col min="15624" max="15624" width="4.19921875" style="1" customWidth="1"/>
    <col min="15625" max="15625" width="3.19921875" style="1" customWidth="1"/>
    <col min="15626" max="15626" width="3.5" style="1" customWidth="1"/>
    <col min="15627" max="15627" width="2.69921875" style="1" customWidth="1"/>
    <col min="15628" max="15628" width="3.3984375" style="1" customWidth="1"/>
    <col min="15629" max="15629" width="2.59765625" style="1" customWidth="1"/>
    <col min="15630" max="15630" width="3.3984375" style="1" customWidth="1"/>
    <col min="15631" max="15631" width="2.59765625" style="1" customWidth="1"/>
    <col min="15632" max="15632" width="4.09765625" style="1" bestFit="1" customWidth="1"/>
    <col min="15633" max="15633" width="3.3984375" style="1" customWidth="1"/>
    <col min="15634" max="15634" width="4.09765625" style="1" customWidth="1"/>
    <col min="15635" max="15635" width="3.3984375" style="1" customWidth="1"/>
    <col min="15636" max="15872" width="11" style="1"/>
    <col min="15873" max="15873" width="6.09765625" style="1" customWidth="1"/>
    <col min="15874" max="15874" width="21.09765625" style="1" bestFit="1" customWidth="1"/>
    <col min="15875" max="15875" width="4.09765625" style="1" customWidth="1"/>
    <col min="15876" max="15876" width="4.09765625" style="1" bestFit="1" customWidth="1"/>
    <col min="15877" max="15877" width="4.09765625" style="1" customWidth="1"/>
    <col min="15878" max="15878" width="3.8984375" style="1" customWidth="1"/>
    <col min="15879" max="15879" width="3" style="1" customWidth="1"/>
    <col min="15880" max="15880" width="4.19921875" style="1" customWidth="1"/>
    <col min="15881" max="15881" width="3.19921875" style="1" customWidth="1"/>
    <col min="15882" max="15882" width="3.5" style="1" customWidth="1"/>
    <col min="15883" max="15883" width="2.69921875" style="1" customWidth="1"/>
    <col min="15884" max="15884" width="3.3984375" style="1" customWidth="1"/>
    <col min="15885" max="15885" width="2.59765625" style="1" customWidth="1"/>
    <col min="15886" max="15886" width="3.3984375" style="1" customWidth="1"/>
    <col min="15887" max="15887" width="2.59765625" style="1" customWidth="1"/>
    <col min="15888" max="15888" width="4.09765625" style="1" bestFit="1" customWidth="1"/>
    <col min="15889" max="15889" width="3.3984375" style="1" customWidth="1"/>
    <col min="15890" max="15890" width="4.09765625" style="1" customWidth="1"/>
    <col min="15891" max="15891" width="3.3984375" style="1" customWidth="1"/>
    <col min="15892" max="16128" width="11" style="1"/>
    <col min="16129" max="16129" width="6.09765625" style="1" customWidth="1"/>
    <col min="16130" max="16130" width="21.09765625" style="1" bestFit="1" customWidth="1"/>
    <col min="16131" max="16131" width="4.09765625" style="1" customWidth="1"/>
    <col min="16132" max="16132" width="4.09765625" style="1" bestFit="1" customWidth="1"/>
    <col min="16133" max="16133" width="4.09765625" style="1" customWidth="1"/>
    <col min="16134" max="16134" width="3.8984375" style="1" customWidth="1"/>
    <col min="16135" max="16135" width="3" style="1" customWidth="1"/>
    <col min="16136" max="16136" width="4.19921875" style="1" customWidth="1"/>
    <col min="16137" max="16137" width="3.19921875" style="1" customWidth="1"/>
    <col min="16138" max="16138" width="3.5" style="1" customWidth="1"/>
    <col min="16139" max="16139" width="2.69921875" style="1" customWidth="1"/>
    <col min="16140" max="16140" width="3.3984375" style="1" customWidth="1"/>
    <col min="16141" max="16141" width="2.59765625" style="1" customWidth="1"/>
    <col min="16142" max="16142" width="3.3984375" style="1" customWidth="1"/>
    <col min="16143" max="16143" width="2.59765625" style="1" customWidth="1"/>
    <col min="16144" max="16144" width="4.09765625" style="1" bestFit="1" customWidth="1"/>
    <col min="16145" max="16145" width="3.3984375" style="1" customWidth="1"/>
    <col min="16146" max="16146" width="4.09765625" style="1" customWidth="1"/>
    <col min="16147" max="16147" width="3.3984375" style="1" customWidth="1"/>
    <col min="16148" max="16384" width="11" style="1"/>
  </cols>
  <sheetData>
    <row r="1" spans="1:19" ht="12.9" customHeight="1" x14ac:dyDescent="0.3">
      <c r="A1" s="40"/>
      <c r="B1" s="41" t="s">
        <v>205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3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" customHeight="1" x14ac:dyDescent="0.3">
      <c r="A3" s="4">
        <v>11090001</v>
      </c>
      <c r="B3" s="4" t="s">
        <v>15</v>
      </c>
      <c r="C3" s="2">
        <v>8</v>
      </c>
      <c r="D3" s="2">
        <v>1</v>
      </c>
      <c r="E3" s="2">
        <v>9</v>
      </c>
      <c r="F3" s="5">
        <v>0</v>
      </c>
      <c r="G3" s="5">
        <v>0</v>
      </c>
      <c r="H3" s="5">
        <v>2</v>
      </c>
      <c r="I3" s="5">
        <v>0</v>
      </c>
      <c r="J3" s="5">
        <v>0</v>
      </c>
      <c r="K3" s="5">
        <v>0</v>
      </c>
      <c r="L3" s="5">
        <v>2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4</v>
      </c>
      <c r="S3" s="5">
        <v>1</v>
      </c>
    </row>
    <row r="4" spans="1:19" ht="15.9" customHeight="1" x14ac:dyDescent="0.3">
      <c r="A4" s="4">
        <v>11090002</v>
      </c>
      <c r="B4" s="4" t="s">
        <v>16</v>
      </c>
      <c r="C4" s="2">
        <v>21</v>
      </c>
      <c r="D4" s="2">
        <v>0</v>
      </c>
      <c r="E4" s="2">
        <v>21</v>
      </c>
      <c r="F4" s="5">
        <v>2</v>
      </c>
      <c r="G4" s="5">
        <v>0</v>
      </c>
      <c r="H4" s="5">
        <v>5</v>
      </c>
      <c r="I4" s="5">
        <v>0</v>
      </c>
      <c r="J4" s="5">
        <v>4</v>
      </c>
      <c r="K4" s="5">
        <v>0</v>
      </c>
      <c r="L4" s="5">
        <v>2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8</v>
      </c>
      <c r="S4" s="5">
        <v>0</v>
      </c>
    </row>
    <row r="5" spans="1:19" ht="15.9" customHeight="1" x14ac:dyDescent="0.3">
      <c r="A5" s="4">
        <v>11090009</v>
      </c>
      <c r="B5" s="4" t="s">
        <v>17</v>
      </c>
      <c r="C5" s="2">
        <v>1</v>
      </c>
      <c r="D5" s="2">
        <v>0</v>
      </c>
      <c r="E5" s="2">
        <v>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</row>
    <row r="6" spans="1:19" ht="15.9" customHeight="1" x14ac:dyDescent="0.3">
      <c r="A6" s="4">
        <v>11090014</v>
      </c>
      <c r="B6" s="4" t="s">
        <v>18</v>
      </c>
      <c r="C6" s="2">
        <v>17</v>
      </c>
      <c r="D6" s="2">
        <v>6</v>
      </c>
      <c r="E6" s="2">
        <v>23</v>
      </c>
      <c r="F6" s="5">
        <v>0</v>
      </c>
      <c r="G6" s="5">
        <v>0</v>
      </c>
      <c r="H6" s="5">
        <v>1</v>
      </c>
      <c r="I6" s="5">
        <v>1</v>
      </c>
      <c r="J6" s="5">
        <v>6</v>
      </c>
      <c r="K6" s="5">
        <v>2</v>
      </c>
      <c r="L6" s="5">
        <v>4</v>
      </c>
      <c r="M6" s="5">
        <v>2</v>
      </c>
      <c r="N6" s="5">
        <v>0</v>
      </c>
      <c r="O6" s="5">
        <v>0</v>
      </c>
      <c r="P6" s="5">
        <v>2</v>
      </c>
      <c r="Q6" s="5">
        <v>1</v>
      </c>
      <c r="R6" s="5">
        <v>4</v>
      </c>
      <c r="S6" s="5">
        <v>0</v>
      </c>
    </row>
    <row r="7" spans="1:19" ht="15.9" customHeight="1" x14ac:dyDescent="0.3">
      <c r="A7" s="4">
        <v>11090019</v>
      </c>
      <c r="B7" s="4" t="s">
        <v>19</v>
      </c>
      <c r="C7" s="2">
        <v>9</v>
      </c>
      <c r="D7" s="2">
        <v>1</v>
      </c>
      <c r="E7" s="2">
        <v>10</v>
      </c>
      <c r="F7" s="5">
        <v>1</v>
      </c>
      <c r="G7" s="5">
        <v>0</v>
      </c>
      <c r="H7" s="5">
        <v>3</v>
      </c>
      <c r="I7" s="5">
        <v>0</v>
      </c>
      <c r="J7" s="5">
        <v>0</v>
      </c>
      <c r="K7" s="5">
        <v>0</v>
      </c>
      <c r="L7" s="5">
        <v>1</v>
      </c>
      <c r="M7" s="5">
        <v>0</v>
      </c>
      <c r="N7" s="5">
        <v>0</v>
      </c>
      <c r="O7" s="5">
        <v>0</v>
      </c>
      <c r="P7" s="5">
        <v>2</v>
      </c>
      <c r="Q7" s="5">
        <v>0</v>
      </c>
      <c r="R7" s="5">
        <v>2</v>
      </c>
      <c r="S7" s="5">
        <v>1</v>
      </c>
    </row>
    <row r="8" spans="1:19" ht="15.9" customHeight="1" x14ac:dyDescent="0.3">
      <c r="A8" s="4">
        <v>11110001</v>
      </c>
      <c r="B8" s="4" t="s">
        <v>98</v>
      </c>
      <c r="C8" s="2">
        <v>9</v>
      </c>
      <c r="D8" s="2">
        <v>1</v>
      </c>
      <c r="E8" s="2">
        <v>10</v>
      </c>
      <c r="F8" s="5">
        <v>1</v>
      </c>
      <c r="G8" s="5">
        <v>0</v>
      </c>
      <c r="H8" s="5">
        <v>1</v>
      </c>
      <c r="I8" s="5">
        <v>0</v>
      </c>
      <c r="J8" s="5">
        <v>2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1</v>
      </c>
      <c r="Q8" s="5">
        <v>0</v>
      </c>
      <c r="R8" s="5">
        <v>3</v>
      </c>
      <c r="S8" s="5">
        <v>1</v>
      </c>
    </row>
    <row r="9" spans="1:19" ht="15.9" customHeight="1" x14ac:dyDescent="0.3">
      <c r="A9" s="4">
        <v>11110009</v>
      </c>
      <c r="B9" s="4" t="s">
        <v>99</v>
      </c>
      <c r="C9" s="2">
        <v>14</v>
      </c>
      <c r="D9" s="2">
        <v>2</v>
      </c>
      <c r="E9" s="2">
        <v>16</v>
      </c>
      <c r="F9" s="5">
        <v>0</v>
      </c>
      <c r="G9" s="5">
        <v>0</v>
      </c>
      <c r="H9" s="5">
        <v>2</v>
      </c>
      <c r="I9" s="5">
        <v>1</v>
      </c>
      <c r="J9" s="5">
        <v>4</v>
      </c>
      <c r="K9" s="5">
        <v>0</v>
      </c>
      <c r="L9" s="5">
        <v>3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5</v>
      </c>
      <c r="S9" s="5">
        <v>0</v>
      </c>
    </row>
    <row r="10" spans="1:19" ht="15.9" customHeight="1" x14ac:dyDescent="0.3">
      <c r="A10" s="4">
        <v>11110013</v>
      </c>
      <c r="B10" s="4" t="s">
        <v>100</v>
      </c>
      <c r="C10" s="2">
        <v>8</v>
      </c>
      <c r="D10" s="2">
        <v>4</v>
      </c>
      <c r="E10" s="2">
        <v>12</v>
      </c>
      <c r="F10" s="5">
        <v>0</v>
      </c>
      <c r="G10" s="5">
        <v>0</v>
      </c>
      <c r="H10" s="5">
        <v>0</v>
      </c>
      <c r="I10" s="5">
        <v>2</v>
      </c>
      <c r="J10" s="5">
        <v>1</v>
      </c>
      <c r="K10" s="5">
        <v>0</v>
      </c>
      <c r="L10" s="5">
        <v>0</v>
      </c>
      <c r="M10" s="5">
        <v>1</v>
      </c>
      <c r="N10" s="5">
        <v>1</v>
      </c>
      <c r="O10" s="5">
        <v>0</v>
      </c>
      <c r="P10" s="5">
        <v>0</v>
      </c>
      <c r="Q10" s="5">
        <v>1</v>
      </c>
      <c r="R10" s="5">
        <v>6</v>
      </c>
      <c r="S10" s="5">
        <v>0</v>
      </c>
    </row>
    <row r="11" spans="1:19" ht="15.9" customHeight="1" x14ac:dyDescent="0.3">
      <c r="A11" s="4">
        <v>11110015</v>
      </c>
      <c r="B11" s="4" t="s">
        <v>176</v>
      </c>
      <c r="C11" s="2">
        <v>3</v>
      </c>
      <c r="D11" s="2">
        <v>1</v>
      </c>
      <c r="E11" s="2">
        <v>4</v>
      </c>
      <c r="F11" s="5">
        <v>0</v>
      </c>
      <c r="G11" s="5">
        <v>0</v>
      </c>
      <c r="H11" s="5">
        <v>1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</row>
    <row r="12" spans="1:19" ht="15.9" customHeight="1" x14ac:dyDescent="0.3">
      <c r="A12" s="4">
        <v>11110023</v>
      </c>
      <c r="B12" s="4" t="s">
        <v>101</v>
      </c>
      <c r="C12" s="2">
        <v>0</v>
      </c>
      <c r="D12" s="2">
        <v>1</v>
      </c>
      <c r="E12" s="2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</row>
    <row r="13" spans="1:19" ht="15.9" customHeight="1" x14ac:dyDescent="0.3">
      <c r="A13" s="4">
        <v>11110024</v>
      </c>
      <c r="B13" s="4" t="s">
        <v>102</v>
      </c>
      <c r="C13" s="2">
        <v>9</v>
      </c>
      <c r="D13" s="2">
        <v>3</v>
      </c>
      <c r="E13" s="2">
        <v>12</v>
      </c>
      <c r="F13" s="5">
        <v>1</v>
      </c>
      <c r="G13" s="5">
        <v>0</v>
      </c>
      <c r="H13" s="5">
        <v>0</v>
      </c>
      <c r="I13" s="5">
        <v>0</v>
      </c>
      <c r="J13" s="5">
        <v>1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5</v>
      </c>
      <c r="S13" s="5">
        <v>2</v>
      </c>
    </row>
    <row r="14" spans="1:19" ht="15.9" customHeight="1" x14ac:dyDescent="0.3">
      <c r="A14" s="4">
        <v>11110027</v>
      </c>
      <c r="B14" s="4" t="s">
        <v>103</v>
      </c>
      <c r="C14" s="2">
        <v>4</v>
      </c>
      <c r="D14" s="2">
        <v>0</v>
      </c>
      <c r="E14" s="2">
        <v>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1</v>
      </c>
      <c r="Q14" s="5">
        <v>0</v>
      </c>
      <c r="R14" s="5">
        <v>2</v>
      </c>
      <c r="S14" s="5">
        <v>0</v>
      </c>
    </row>
    <row r="15" spans="1:19" ht="15.9" customHeight="1" x14ac:dyDescent="0.3">
      <c r="A15" s="4">
        <v>11110028</v>
      </c>
      <c r="B15" s="4" t="s">
        <v>104</v>
      </c>
      <c r="C15" s="2">
        <v>2</v>
      </c>
      <c r="D15" s="2">
        <v>1</v>
      </c>
      <c r="E15" s="2">
        <v>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2</v>
      </c>
      <c r="S15" s="5">
        <v>1</v>
      </c>
    </row>
    <row r="16" spans="1:19" ht="15.9" customHeight="1" x14ac:dyDescent="0.3">
      <c r="A16" s="4">
        <v>11110029</v>
      </c>
      <c r="B16" s="4" t="s">
        <v>105</v>
      </c>
      <c r="C16" s="2">
        <v>2</v>
      </c>
      <c r="D16" s="2">
        <v>0</v>
      </c>
      <c r="E16" s="2">
        <v>2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</row>
    <row r="17" spans="1:19" ht="15.9" customHeight="1" x14ac:dyDescent="0.3">
      <c r="A17" s="4">
        <v>11110032</v>
      </c>
      <c r="B17" s="4" t="s">
        <v>106</v>
      </c>
      <c r="C17" s="2">
        <v>2</v>
      </c>
      <c r="D17" s="2">
        <v>0</v>
      </c>
      <c r="E17" s="2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2</v>
      </c>
      <c r="S17" s="5">
        <v>0</v>
      </c>
    </row>
    <row r="18" spans="1:19" ht="15.9" customHeight="1" x14ac:dyDescent="0.3">
      <c r="A18" s="4">
        <v>11110033</v>
      </c>
      <c r="B18" s="4" t="s">
        <v>194</v>
      </c>
      <c r="C18" s="2">
        <v>2</v>
      </c>
      <c r="D18" s="2">
        <v>1</v>
      </c>
      <c r="E18" s="2">
        <v>3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1</v>
      </c>
    </row>
    <row r="19" spans="1:19" ht="15.9" customHeight="1" x14ac:dyDescent="0.3">
      <c r="A19" s="4">
        <v>11120004</v>
      </c>
      <c r="B19" s="4" t="s">
        <v>20</v>
      </c>
      <c r="C19" s="2">
        <v>14</v>
      </c>
      <c r="D19" s="2">
        <v>2</v>
      </c>
      <c r="E19" s="2">
        <v>16</v>
      </c>
      <c r="F19" s="5">
        <v>2</v>
      </c>
      <c r="G19" s="5">
        <v>0</v>
      </c>
      <c r="H19" s="5">
        <v>0</v>
      </c>
      <c r="I19" s="5">
        <v>1</v>
      </c>
      <c r="J19" s="5">
        <v>6</v>
      </c>
      <c r="K19" s="5">
        <v>0</v>
      </c>
      <c r="L19" s="5">
        <v>4</v>
      </c>
      <c r="M19" s="5">
        <v>0</v>
      </c>
      <c r="N19" s="5">
        <v>1</v>
      </c>
      <c r="O19" s="5">
        <v>0</v>
      </c>
      <c r="P19" s="5">
        <v>0</v>
      </c>
      <c r="Q19" s="5">
        <v>1</v>
      </c>
      <c r="R19" s="5">
        <v>1</v>
      </c>
      <c r="S19" s="5">
        <v>0</v>
      </c>
    </row>
    <row r="20" spans="1:19" ht="15.9" customHeight="1" x14ac:dyDescent="0.3">
      <c r="A20" s="4">
        <v>11120009</v>
      </c>
      <c r="B20" s="4" t="s">
        <v>21</v>
      </c>
      <c r="C20" s="2">
        <v>10</v>
      </c>
      <c r="D20" s="2">
        <v>0</v>
      </c>
      <c r="E20" s="2">
        <v>10</v>
      </c>
      <c r="F20" s="5">
        <v>5</v>
      </c>
      <c r="G20" s="5">
        <v>0</v>
      </c>
      <c r="H20" s="5">
        <v>2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</row>
    <row r="21" spans="1:19" ht="15.9" customHeight="1" x14ac:dyDescent="0.3">
      <c r="A21" s="4">
        <v>11120017</v>
      </c>
      <c r="B21" s="4" t="s">
        <v>22</v>
      </c>
      <c r="C21" s="2">
        <v>9</v>
      </c>
      <c r="D21" s="2">
        <v>6</v>
      </c>
      <c r="E21" s="2">
        <v>15</v>
      </c>
      <c r="F21" s="5">
        <v>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5</v>
      </c>
      <c r="R21" s="5">
        <v>6</v>
      </c>
      <c r="S21" s="5">
        <v>1</v>
      </c>
    </row>
    <row r="22" spans="1:19" ht="15.9" customHeight="1" x14ac:dyDescent="0.3">
      <c r="A22" s="4">
        <v>11120024</v>
      </c>
      <c r="B22" s="4" t="s">
        <v>23</v>
      </c>
      <c r="C22" s="2">
        <v>2</v>
      </c>
      <c r="D22" s="2">
        <v>2</v>
      </c>
      <c r="E22" s="2">
        <v>4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</row>
    <row r="23" spans="1:19" ht="15.9" customHeight="1" x14ac:dyDescent="0.3">
      <c r="A23" s="4">
        <v>11120025</v>
      </c>
      <c r="B23" s="4" t="s">
        <v>24</v>
      </c>
      <c r="C23" s="2">
        <v>0</v>
      </c>
      <c r="D23" s="2">
        <v>0</v>
      </c>
      <c r="E23" s="2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</row>
    <row r="24" spans="1:19" ht="15.9" customHeight="1" x14ac:dyDescent="0.3">
      <c r="A24" s="4">
        <v>11120026</v>
      </c>
      <c r="B24" s="4" t="s">
        <v>25</v>
      </c>
      <c r="C24" s="2">
        <v>9</v>
      </c>
      <c r="D24" s="2">
        <v>1</v>
      </c>
      <c r="E24" s="2">
        <v>10</v>
      </c>
      <c r="F24" s="5">
        <v>1</v>
      </c>
      <c r="G24" s="5">
        <v>0</v>
      </c>
      <c r="H24" s="5">
        <v>2</v>
      </c>
      <c r="I24" s="5">
        <v>0</v>
      </c>
      <c r="J24" s="5">
        <v>3</v>
      </c>
      <c r="K24" s="5">
        <v>0</v>
      </c>
      <c r="L24" s="5">
        <v>1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2</v>
      </c>
      <c r="S24" s="5">
        <v>0</v>
      </c>
    </row>
    <row r="25" spans="1:19" ht="15.9" customHeight="1" x14ac:dyDescent="0.3">
      <c r="A25" s="4">
        <v>11120042</v>
      </c>
      <c r="B25" s="4" t="s">
        <v>26</v>
      </c>
      <c r="C25" s="2">
        <v>0</v>
      </c>
      <c r="D25" s="2">
        <v>0</v>
      </c>
      <c r="E25" s="2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</row>
    <row r="26" spans="1:19" ht="15.9" customHeight="1" x14ac:dyDescent="0.3">
      <c r="A26" s="4">
        <v>11120043</v>
      </c>
      <c r="B26" s="4" t="s">
        <v>27</v>
      </c>
      <c r="C26" s="2">
        <v>4</v>
      </c>
      <c r="D26" s="2">
        <v>2</v>
      </c>
      <c r="E26" s="2">
        <v>6</v>
      </c>
      <c r="F26" s="5">
        <v>0</v>
      </c>
      <c r="G26" s="5">
        <v>0</v>
      </c>
      <c r="H26" s="5">
        <v>1</v>
      </c>
      <c r="I26" s="5">
        <v>0</v>
      </c>
      <c r="J26" s="5">
        <v>1</v>
      </c>
      <c r="K26" s="5">
        <v>1</v>
      </c>
      <c r="L26" s="5">
        <v>2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19" ht="15.9" customHeight="1" x14ac:dyDescent="0.3">
      <c r="A27" s="4">
        <v>11120044</v>
      </c>
      <c r="B27" s="4" t="s">
        <v>28</v>
      </c>
      <c r="C27" s="2">
        <v>0</v>
      </c>
      <c r="D27" s="2">
        <v>0</v>
      </c>
      <c r="E27" s="2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19" ht="15.9" customHeight="1" x14ac:dyDescent="0.3">
      <c r="A28" s="4">
        <v>11120045</v>
      </c>
      <c r="B28" s="4" t="s">
        <v>29</v>
      </c>
      <c r="C28" s="2">
        <v>6</v>
      </c>
      <c r="D28" s="2">
        <v>3</v>
      </c>
      <c r="E28" s="2">
        <v>9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2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0</v>
      </c>
      <c r="R28" s="5">
        <v>5</v>
      </c>
      <c r="S28" s="5">
        <v>0</v>
      </c>
    </row>
    <row r="29" spans="1:19" ht="15.9" customHeight="1" x14ac:dyDescent="0.3">
      <c r="A29" s="4">
        <v>11120046</v>
      </c>
      <c r="B29" s="4" t="s">
        <v>30</v>
      </c>
      <c r="C29" s="2">
        <v>2</v>
      </c>
      <c r="D29" s="2">
        <v>1</v>
      </c>
      <c r="E29" s="2">
        <v>3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</row>
    <row r="30" spans="1:19" ht="15.9" customHeight="1" x14ac:dyDescent="0.3">
      <c r="A30" s="4">
        <v>11120047</v>
      </c>
      <c r="B30" s="4" t="s">
        <v>31</v>
      </c>
      <c r="C30" s="2">
        <v>17</v>
      </c>
      <c r="D30" s="2">
        <v>4</v>
      </c>
      <c r="E30" s="2">
        <v>21</v>
      </c>
      <c r="F30" s="5">
        <v>1</v>
      </c>
      <c r="G30" s="5">
        <v>1</v>
      </c>
      <c r="H30" s="5">
        <v>3</v>
      </c>
      <c r="I30" s="5">
        <v>1</v>
      </c>
      <c r="J30" s="5">
        <v>1</v>
      </c>
      <c r="K30" s="5">
        <v>0</v>
      </c>
      <c r="L30" s="5">
        <v>3</v>
      </c>
      <c r="M30" s="5">
        <v>0</v>
      </c>
      <c r="N30" s="5">
        <v>2</v>
      </c>
      <c r="O30" s="5">
        <v>0</v>
      </c>
      <c r="P30" s="5">
        <v>1</v>
      </c>
      <c r="Q30" s="5">
        <v>1</v>
      </c>
      <c r="R30" s="5">
        <v>6</v>
      </c>
      <c r="S30" s="5">
        <v>1</v>
      </c>
    </row>
    <row r="31" spans="1:19" ht="15.9" customHeight="1" x14ac:dyDescent="0.3">
      <c r="A31" s="4">
        <v>11120052</v>
      </c>
      <c r="B31" s="4" t="s">
        <v>185</v>
      </c>
      <c r="C31" s="2">
        <v>4</v>
      </c>
      <c r="D31" s="2">
        <v>1</v>
      </c>
      <c r="E31" s="2">
        <v>5</v>
      </c>
      <c r="F31" s="5">
        <v>0</v>
      </c>
      <c r="G31" s="5">
        <v>0</v>
      </c>
      <c r="H31" s="5">
        <v>0</v>
      </c>
      <c r="I31" s="5">
        <v>0</v>
      </c>
      <c r="J31" s="5">
        <v>3</v>
      </c>
      <c r="K31" s="5">
        <v>0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</row>
    <row r="32" spans="1:19" ht="15.9" customHeight="1" x14ac:dyDescent="0.3">
      <c r="A32" s="4">
        <v>11300003</v>
      </c>
      <c r="B32" s="4" t="s">
        <v>107</v>
      </c>
      <c r="C32" s="2">
        <v>0</v>
      </c>
      <c r="D32" s="2">
        <v>0</v>
      </c>
      <c r="E32" s="2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1:19" ht="15.9" customHeight="1" x14ac:dyDescent="0.3">
      <c r="A33" s="4">
        <v>11300004</v>
      </c>
      <c r="B33" s="4" t="s">
        <v>108</v>
      </c>
      <c r="C33" s="2">
        <v>1</v>
      </c>
      <c r="D33" s="2">
        <v>0</v>
      </c>
      <c r="E33" s="2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</row>
    <row r="34" spans="1:19" ht="15.9" customHeight="1" x14ac:dyDescent="0.3">
      <c r="A34" s="4">
        <v>11300005</v>
      </c>
      <c r="B34" s="4" t="s">
        <v>109</v>
      </c>
      <c r="C34" s="2">
        <v>0</v>
      </c>
      <c r="D34" s="2">
        <v>0</v>
      </c>
      <c r="E34" s="2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</row>
    <row r="35" spans="1:19" ht="15.9" customHeight="1" x14ac:dyDescent="0.3">
      <c r="A35" s="4">
        <v>11300006</v>
      </c>
      <c r="B35" s="4" t="s">
        <v>110</v>
      </c>
      <c r="C35" s="2">
        <v>3</v>
      </c>
      <c r="D35" s="2">
        <v>6</v>
      </c>
      <c r="E35" s="2">
        <v>9</v>
      </c>
      <c r="F35" s="5">
        <v>0</v>
      </c>
      <c r="G35" s="5">
        <v>1</v>
      </c>
      <c r="H35" s="5">
        <v>0</v>
      </c>
      <c r="I35" s="5">
        <v>1</v>
      </c>
      <c r="J35" s="5">
        <v>1</v>
      </c>
      <c r="K35" s="5">
        <v>0</v>
      </c>
      <c r="L35" s="5">
        <v>1</v>
      </c>
      <c r="M35" s="5">
        <v>2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2</v>
      </c>
    </row>
    <row r="36" spans="1:19" ht="15.9" customHeight="1" x14ac:dyDescent="0.3">
      <c r="A36" s="4">
        <v>11300007</v>
      </c>
      <c r="B36" s="4" t="s">
        <v>111</v>
      </c>
      <c r="C36" s="2">
        <v>38</v>
      </c>
      <c r="D36" s="2">
        <v>7</v>
      </c>
      <c r="E36" s="2">
        <v>45</v>
      </c>
      <c r="F36" s="5">
        <v>6</v>
      </c>
      <c r="G36" s="5">
        <v>0</v>
      </c>
      <c r="H36" s="5">
        <v>4</v>
      </c>
      <c r="I36" s="5">
        <v>1</v>
      </c>
      <c r="J36" s="5">
        <v>7</v>
      </c>
      <c r="K36" s="5">
        <v>1</v>
      </c>
      <c r="L36" s="5">
        <v>4</v>
      </c>
      <c r="M36" s="5">
        <v>0</v>
      </c>
      <c r="N36" s="5">
        <v>3</v>
      </c>
      <c r="O36" s="5">
        <v>0</v>
      </c>
      <c r="P36" s="5">
        <v>1</v>
      </c>
      <c r="Q36" s="5">
        <v>2</v>
      </c>
      <c r="R36" s="5">
        <v>13</v>
      </c>
      <c r="S36" s="5">
        <v>3</v>
      </c>
    </row>
    <row r="37" spans="1:19" ht="15.9" customHeight="1" x14ac:dyDescent="0.3">
      <c r="A37" s="4">
        <v>11300008</v>
      </c>
      <c r="B37" s="4" t="s">
        <v>112</v>
      </c>
      <c r="C37" s="2">
        <v>7</v>
      </c>
      <c r="D37" s="2">
        <v>0</v>
      </c>
      <c r="E37" s="2">
        <v>7</v>
      </c>
      <c r="F37" s="5">
        <v>0</v>
      </c>
      <c r="G37" s="5">
        <v>0</v>
      </c>
      <c r="H37" s="5">
        <v>1</v>
      </c>
      <c r="I37" s="5">
        <v>0</v>
      </c>
      <c r="J37" s="5">
        <v>4</v>
      </c>
      <c r="K37" s="5">
        <v>0</v>
      </c>
      <c r="L37" s="5">
        <v>2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1:19" ht="15.9" customHeight="1" x14ac:dyDescent="0.3">
      <c r="A38" s="4">
        <v>11300010</v>
      </c>
      <c r="B38" s="4" t="s">
        <v>113</v>
      </c>
      <c r="C38" s="2">
        <v>20</v>
      </c>
      <c r="D38" s="2">
        <v>8</v>
      </c>
      <c r="E38" s="2">
        <v>28</v>
      </c>
      <c r="F38" s="5">
        <v>1</v>
      </c>
      <c r="G38" s="5">
        <v>2</v>
      </c>
      <c r="H38" s="5">
        <v>6</v>
      </c>
      <c r="I38" s="5">
        <v>1</v>
      </c>
      <c r="J38" s="5">
        <v>2</v>
      </c>
      <c r="K38" s="5">
        <v>0</v>
      </c>
      <c r="L38" s="5">
        <v>5</v>
      </c>
      <c r="M38" s="5">
        <v>1</v>
      </c>
      <c r="N38" s="5">
        <v>0</v>
      </c>
      <c r="O38" s="5">
        <v>0</v>
      </c>
      <c r="P38" s="5">
        <v>2</v>
      </c>
      <c r="Q38" s="5">
        <v>1</v>
      </c>
      <c r="R38" s="5">
        <v>4</v>
      </c>
      <c r="S38" s="5">
        <v>3</v>
      </c>
    </row>
    <row r="39" spans="1:19" ht="15.9" customHeight="1" x14ac:dyDescent="0.3">
      <c r="A39" s="4">
        <v>11300012</v>
      </c>
      <c r="B39" s="4" t="s">
        <v>114</v>
      </c>
      <c r="C39" s="2">
        <v>27</v>
      </c>
      <c r="D39" s="2">
        <v>3</v>
      </c>
      <c r="E39" s="2">
        <v>30</v>
      </c>
      <c r="F39" s="5">
        <v>3</v>
      </c>
      <c r="G39" s="5">
        <v>2</v>
      </c>
      <c r="H39" s="5">
        <v>7</v>
      </c>
      <c r="I39" s="5">
        <v>1</v>
      </c>
      <c r="J39" s="5">
        <v>9</v>
      </c>
      <c r="K39" s="5">
        <v>0</v>
      </c>
      <c r="L39" s="5">
        <v>3</v>
      </c>
      <c r="M39" s="5">
        <v>0</v>
      </c>
      <c r="N39" s="5">
        <v>0</v>
      </c>
      <c r="O39" s="5">
        <v>0</v>
      </c>
      <c r="P39" s="5">
        <v>4</v>
      </c>
      <c r="Q39" s="5">
        <v>0</v>
      </c>
      <c r="R39" s="5">
        <v>1</v>
      </c>
      <c r="S39" s="5">
        <v>0</v>
      </c>
    </row>
    <row r="40" spans="1:19" ht="15.9" customHeight="1" x14ac:dyDescent="0.3">
      <c r="A40" s="4">
        <v>11300014</v>
      </c>
      <c r="B40" s="4" t="s">
        <v>115</v>
      </c>
      <c r="C40" s="2">
        <v>13</v>
      </c>
      <c r="D40" s="2">
        <v>1</v>
      </c>
      <c r="E40" s="2">
        <v>14</v>
      </c>
      <c r="F40" s="5">
        <v>4</v>
      </c>
      <c r="G40" s="5">
        <v>0</v>
      </c>
      <c r="H40" s="5">
        <v>1</v>
      </c>
      <c r="I40" s="5">
        <v>1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2</v>
      </c>
      <c r="Q40" s="5">
        <v>0</v>
      </c>
      <c r="R40" s="5">
        <v>2</v>
      </c>
      <c r="S40" s="5">
        <v>0</v>
      </c>
    </row>
    <row r="41" spans="1:19" ht="15.9" customHeight="1" x14ac:dyDescent="0.3">
      <c r="A41" s="4">
        <v>11300015</v>
      </c>
      <c r="B41" s="4" t="s">
        <v>116</v>
      </c>
      <c r="C41" s="2">
        <v>0</v>
      </c>
      <c r="D41" s="2">
        <v>0</v>
      </c>
      <c r="E41" s="2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1:19" ht="15.9" customHeight="1" x14ac:dyDescent="0.3">
      <c r="A42" s="4">
        <v>11300016</v>
      </c>
      <c r="B42" s="4" t="s">
        <v>186</v>
      </c>
      <c r="C42" s="2">
        <v>9</v>
      </c>
      <c r="D42" s="2">
        <v>1</v>
      </c>
      <c r="E42" s="2">
        <v>10</v>
      </c>
      <c r="F42" s="5">
        <v>2</v>
      </c>
      <c r="G42" s="5">
        <v>0</v>
      </c>
      <c r="H42" s="5">
        <v>1</v>
      </c>
      <c r="I42" s="5">
        <v>0</v>
      </c>
      <c r="J42" s="5">
        <v>3</v>
      </c>
      <c r="K42" s="5">
        <v>0</v>
      </c>
      <c r="L42" s="5">
        <v>2</v>
      </c>
      <c r="M42" s="5">
        <v>0</v>
      </c>
      <c r="N42" s="5">
        <v>0</v>
      </c>
      <c r="O42" s="5">
        <v>0</v>
      </c>
      <c r="P42" s="5">
        <v>1</v>
      </c>
      <c r="Q42" s="5">
        <v>0</v>
      </c>
      <c r="R42" s="5">
        <v>0</v>
      </c>
      <c r="S42" s="5">
        <v>1</v>
      </c>
    </row>
    <row r="43" spans="1:19" ht="15.9" customHeight="1" x14ac:dyDescent="0.3">
      <c r="A43" s="4">
        <v>11300017</v>
      </c>
      <c r="B43" s="4" t="s">
        <v>117</v>
      </c>
      <c r="C43" s="2">
        <v>0</v>
      </c>
      <c r="D43" s="2">
        <v>0</v>
      </c>
      <c r="E43" s="2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1:19" ht="15.9" customHeight="1" x14ac:dyDescent="0.3">
      <c r="A44" s="4">
        <v>11300018</v>
      </c>
      <c r="B44" s="4" t="s">
        <v>118</v>
      </c>
      <c r="C44" s="2">
        <v>0</v>
      </c>
      <c r="D44" s="2">
        <v>0</v>
      </c>
      <c r="E44" s="2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</row>
    <row r="45" spans="1:19" ht="15.9" customHeight="1" x14ac:dyDescent="0.3">
      <c r="A45" s="4">
        <v>11300019</v>
      </c>
      <c r="B45" s="4" t="s">
        <v>177</v>
      </c>
      <c r="C45" s="2">
        <v>14</v>
      </c>
      <c r="D45" s="2">
        <v>0</v>
      </c>
      <c r="E45" s="2">
        <v>14</v>
      </c>
      <c r="F45" s="5">
        <v>1</v>
      </c>
      <c r="G45" s="5">
        <v>0</v>
      </c>
      <c r="H45" s="5">
        <v>0</v>
      </c>
      <c r="I45" s="5">
        <v>0</v>
      </c>
      <c r="J45" s="5">
        <v>10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1</v>
      </c>
      <c r="S45" s="5">
        <v>0</v>
      </c>
    </row>
    <row r="46" spans="1:19" ht="15.9" customHeight="1" x14ac:dyDescent="0.3">
      <c r="A46" s="4">
        <v>11300021</v>
      </c>
      <c r="B46" s="4" t="s">
        <v>119</v>
      </c>
      <c r="C46" s="2">
        <v>0</v>
      </c>
      <c r="D46" s="2">
        <v>0</v>
      </c>
      <c r="E46" s="2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</row>
    <row r="47" spans="1:19" ht="15.9" customHeight="1" x14ac:dyDescent="0.3">
      <c r="A47" s="4">
        <v>11300022</v>
      </c>
      <c r="B47" s="4" t="s">
        <v>120</v>
      </c>
      <c r="C47" s="2">
        <v>0</v>
      </c>
      <c r="D47" s="2">
        <v>0</v>
      </c>
      <c r="E47" s="2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</row>
    <row r="48" spans="1:19" ht="15.9" customHeight="1" x14ac:dyDescent="0.3">
      <c r="A48" s="4">
        <v>11300023</v>
      </c>
      <c r="B48" s="4" t="s">
        <v>121</v>
      </c>
      <c r="C48" s="2">
        <v>15</v>
      </c>
      <c r="D48" s="2">
        <v>0</v>
      </c>
      <c r="E48" s="2">
        <v>15</v>
      </c>
      <c r="F48" s="5">
        <v>0</v>
      </c>
      <c r="G48" s="5">
        <v>0</v>
      </c>
      <c r="H48" s="5">
        <v>2</v>
      </c>
      <c r="I48" s="5">
        <v>0</v>
      </c>
      <c r="J48" s="5">
        <v>6</v>
      </c>
      <c r="K48" s="5">
        <v>0</v>
      </c>
      <c r="L48" s="5">
        <v>2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5</v>
      </c>
      <c r="S48" s="5">
        <v>0</v>
      </c>
    </row>
    <row r="49" spans="1:19" ht="15.9" customHeight="1" x14ac:dyDescent="0.3">
      <c r="A49" s="4">
        <v>11300025</v>
      </c>
      <c r="B49" s="4" t="s">
        <v>122</v>
      </c>
      <c r="C49" s="2">
        <v>26</v>
      </c>
      <c r="D49" s="2">
        <v>2</v>
      </c>
      <c r="E49" s="2">
        <v>28</v>
      </c>
      <c r="F49" s="5">
        <v>4</v>
      </c>
      <c r="G49" s="5">
        <v>0</v>
      </c>
      <c r="H49" s="5">
        <v>4</v>
      </c>
      <c r="I49" s="5">
        <v>1</v>
      </c>
      <c r="J49" s="5">
        <v>6</v>
      </c>
      <c r="K49" s="5">
        <v>1</v>
      </c>
      <c r="L49" s="5">
        <v>2</v>
      </c>
      <c r="M49" s="5">
        <v>0</v>
      </c>
      <c r="N49" s="5">
        <v>0</v>
      </c>
      <c r="O49" s="5">
        <v>0</v>
      </c>
      <c r="P49" s="5">
        <v>3</v>
      </c>
      <c r="Q49" s="5">
        <v>0</v>
      </c>
      <c r="R49" s="5">
        <v>7</v>
      </c>
      <c r="S49" s="5">
        <v>0</v>
      </c>
    </row>
    <row r="50" spans="1:19" ht="15.9" customHeight="1" x14ac:dyDescent="0.3">
      <c r="A50" s="4">
        <v>11300028</v>
      </c>
      <c r="B50" s="4" t="s">
        <v>123</v>
      </c>
      <c r="C50" s="2">
        <v>9</v>
      </c>
      <c r="D50" s="2">
        <v>1</v>
      </c>
      <c r="E50" s="2">
        <v>10</v>
      </c>
      <c r="F50" s="5">
        <v>0</v>
      </c>
      <c r="G50" s="5">
        <v>0</v>
      </c>
      <c r="H50" s="5">
        <v>0</v>
      </c>
      <c r="I50" s="5">
        <v>1</v>
      </c>
      <c r="J50" s="5">
        <v>3</v>
      </c>
      <c r="K50" s="5">
        <v>0</v>
      </c>
      <c r="L50" s="5">
        <v>1</v>
      </c>
      <c r="M50" s="5">
        <v>0</v>
      </c>
      <c r="N50" s="5">
        <v>1</v>
      </c>
      <c r="O50" s="5">
        <v>0</v>
      </c>
      <c r="P50" s="5">
        <v>0</v>
      </c>
      <c r="Q50" s="5">
        <v>0</v>
      </c>
      <c r="R50" s="5">
        <v>4</v>
      </c>
      <c r="S50" s="5">
        <v>0</v>
      </c>
    </row>
    <row r="51" spans="1:19" ht="15.9" customHeight="1" x14ac:dyDescent="0.3">
      <c r="A51" s="4">
        <v>11300032</v>
      </c>
      <c r="B51" s="4" t="s">
        <v>124</v>
      </c>
      <c r="C51" s="2">
        <v>0</v>
      </c>
      <c r="D51" s="2">
        <v>0</v>
      </c>
      <c r="E51" s="2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</row>
    <row r="52" spans="1:19" ht="15.9" customHeight="1" x14ac:dyDescent="0.3">
      <c r="A52" s="4">
        <v>11300039</v>
      </c>
      <c r="B52" s="4" t="s">
        <v>125</v>
      </c>
      <c r="C52" s="2">
        <v>2</v>
      </c>
      <c r="D52" s="2">
        <v>0</v>
      </c>
      <c r="E52" s="2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2</v>
      </c>
      <c r="S52" s="5">
        <v>0</v>
      </c>
    </row>
    <row r="53" spans="1:19" ht="15.9" customHeight="1" x14ac:dyDescent="0.3">
      <c r="A53" s="4">
        <v>11300040</v>
      </c>
      <c r="B53" s="4" t="s">
        <v>126</v>
      </c>
      <c r="C53" s="2">
        <v>6</v>
      </c>
      <c r="D53" s="2">
        <v>1</v>
      </c>
      <c r="E53" s="2">
        <v>7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3</v>
      </c>
      <c r="O53" s="5">
        <v>0</v>
      </c>
      <c r="P53" s="5">
        <v>0</v>
      </c>
      <c r="Q53" s="5">
        <v>0</v>
      </c>
      <c r="R53" s="5">
        <v>3</v>
      </c>
      <c r="S53" s="5">
        <v>1</v>
      </c>
    </row>
    <row r="54" spans="1:19" ht="15.9" customHeight="1" x14ac:dyDescent="0.3">
      <c r="A54" s="4">
        <v>11300041</v>
      </c>
      <c r="B54" s="4" t="s">
        <v>127</v>
      </c>
      <c r="C54" s="2">
        <v>25</v>
      </c>
      <c r="D54" s="2">
        <v>1</v>
      </c>
      <c r="E54" s="2">
        <v>26</v>
      </c>
      <c r="F54" s="5">
        <v>1</v>
      </c>
      <c r="G54" s="5">
        <v>0</v>
      </c>
      <c r="H54" s="5">
        <v>5</v>
      </c>
      <c r="I54" s="5">
        <v>0</v>
      </c>
      <c r="J54" s="5">
        <v>5</v>
      </c>
      <c r="K54" s="5">
        <v>0</v>
      </c>
      <c r="L54" s="5">
        <v>4</v>
      </c>
      <c r="M54" s="5">
        <v>0</v>
      </c>
      <c r="N54" s="5">
        <v>1</v>
      </c>
      <c r="O54" s="5">
        <v>0</v>
      </c>
      <c r="P54" s="5">
        <v>0</v>
      </c>
      <c r="Q54" s="5">
        <v>1</v>
      </c>
      <c r="R54" s="5">
        <v>9</v>
      </c>
      <c r="S54" s="5">
        <v>0</v>
      </c>
    </row>
    <row r="55" spans="1:19" ht="15.9" customHeight="1" x14ac:dyDescent="0.3">
      <c r="A55" s="4">
        <v>11300047</v>
      </c>
      <c r="B55" s="4" t="s">
        <v>128</v>
      </c>
      <c r="C55" s="2">
        <v>0</v>
      </c>
      <c r="D55" s="2">
        <v>0</v>
      </c>
      <c r="E55" s="2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</row>
    <row r="56" spans="1:19" ht="15.9" customHeight="1" x14ac:dyDescent="0.3">
      <c r="A56" s="4">
        <v>11300050</v>
      </c>
      <c r="B56" s="4" t="s">
        <v>129</v>
      </c>
      <c r="C56" s="2">
        <v>7</v>
      </c>
      <c r="D56" s="2">
        <v>2</v>
      </c>
      <c r="E56" s="2">
        <v>9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1</v>
      </c>
      <c r="L56" s="5">
        <v>3</v>
      </c>
      <c r="M56" s="5">
        <v>0</v>
      </c>
      <c r="N56" s="5">
        <v>0</v>
      </c>
      <c r="O56" s="5">
        <v>0</v>
      </c>
      <c r="P56" s="5">
        <v>0</v>
      </c>
      <c r="Q56" s="5">
        <v>1</v>
      </c>
      <c r="R56" s="5">
        <v>2</v>
      </c>
      <c r="S56" s="5">
        <v>0</v>
      </c>
    </row>
    <row r="57" spans="1:19" ht="15.9" customHeight="1" x14ac:dyDescent="0.3">
      <c r="A57" s="4">
        <v>11300055</v>
      </c>
      <c r="B57" s="4" t="s">
        <v>130</v>
      </c>
      <c r="C57" s="2">
        <v>0</v>
      </c>
      <c r="D57" s="2">
        <v>0</v>
      </c>
      <c r="E57" s="2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</row>
    <row r="58" spans="1:19" ht="15.9" customHeight="1" x14ac:dyDescent="0.3">
      <c r="A58" s="4">
        <v>11300056</v>
      </c>
      <c r="B58" s="4" t="s">
        <v>196</v>
      </c>
      <c r="C58" s="2">
        <v>0</v>
      </c>
      <c r="D58" s="2">
        <v>0</v>
      </c>
      <c r="E58" s="2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</row>
    <row r="59" spans="1:19" ht="15.9" customHeight="1" x14ac:dyDescent="0.3">
      <c r="A59" s="4">
        <v>11310005</v>
      </c>
      <c r="B59" s="4" t="s">
        <v>32</v>
      </c>
      <c r="C59" s="2">
        <v>23</v>
      </c>
      <c r="D59" s="2">
        <v>0</v>
      </c>
      <c r="E59" s="2">
        <v>23</v>
      </c>
      <c r="F59" s="5">
        <v>0</v>
      </c>
      <c r="G59" s="5">
        <v>0</v>
      </c>
      <c r="H59" s="5">
        <v>0</v>
      </c>
      <c r="I59" s="5">
        <v>0</v>
      </c>
      <c r="J59" s="5">
        <v>5</v>
      </c>
      <c r="K59" s="5">
        <v>0</v>
      </c>
      <c r="L59" s="5">
        <v>15</v>
      </c>
      <c r="M59" s="5">
        <v>0</v>
      </c>
      <c r="N59" s="5">
        <v>1</v>
      </c>
      <c r="O59" s="5">
        <v>0</v>
      </c>
      <c r="P59" s="5">
        <v>1</v>
      </c>
      <c r="Q59" s="5">
        <v>0</v>
      </c>
      <c r="R59" s="5">
        <v>1</v>
      </c>
      <c r="S59" s="5">
        <v>0</v>
      </c>
    </row>
    <row r="60" spans="1:19" ht="15.9" customHeight="1" x14ac:dyDescent="0.3">
      <c r="A60" s="4">
        <v>11310006</v>
      </c>
      <c r="B60" s="4" t="s">
        <v>33</v>
      </c>
      <c r="C60" s="2">
        <v>26</v>
      </c>
      <c r="D60" s="2">
        <v>4</v>
      </c>
      <c r="E60" s="2">
        <v>30</v>
      </c>
      <c r="F60" s="5">
        <v>3</v>
      </c>
      <c r="G60" s="5">
        <v>0</v>
      </c>
      <c r="H60" s="5">
        <v>14</v>
      </c>
      <c r="I60" s="5">
        <v>2</v>
      </c>
      <c r="J60" s="5">
        <v>3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2</v>
      </c>
      <c r="Q60" s="5">
        <v>0</v>
      </c>
      <c r="R60" s="5">
        <v>3</v>
      </c>
      <c r="S60" s="5">
        <v>2</v>
      </c>
    </row>
    <row r="61" spans="1:19" ht="15.9" customHeight="1" x14ac:dyDescent="0.3">
      <c r="A61" s="4">
        <v>11310008</v>
      </c>
      <c r="B61" s="4" t="s">
        <v>187</v>
      </c>
      <c r="C61" s="2">
        <v>14</v>
      </c>
      <c r="D61" s="2">
        <v>1</v>
      </c>
      <c r="E61" s="2">
        <v>15</v>
      </c>
      <c r="F61" s="5">
        <v>3</v>
      </c>
      <c r="G61" s="5">
        <v>0</v>
      </c>
      <c r="H61" s="5">
        <v>4</v>
      </c>
      <c r="I61" s="5">
        <v>0</v>
      </c>
      <c r="J61" s="5">
        <v>1</v>
      </c>
      <c r="K61" s="5">
        <v>1</v>
      </c>
      <c r="L61" s="5">
        <v>1</v>
      </c>
      <c r="M61" s="5">
        <v>0</v>
      </c>
      <c r="N61" s="5">
        <v>3</v>
      </c>
      <c r="O61" s="5">
        <v>0</v>
      </c>
      <c r="P61" s="5">
        <v>0</v>
      </c>
      <c r="Q61" s="5">
        <v>0</v>
      </c>
      <c r="R61" s="5">
        <v>2</v>
      </c>
      <c r="S61" s="5">
        <v>0</v>
      </c>
    </row>
    <row r="62" spans="1:19" ht="15.9" customHeight="1" x14ac:dyDescent="0.3">
      <c r="A62" s="4">
        <v>11310011</v>
      </c>
      <c r="B62" s="4" t="s">
        <v>178</v>
      </c>
      <c r="C62" s="2">
        <v>1</v>
      </c>
      <c r="D62" s="2">
        <v>0</v>
      </c>
      <c r="E62" s="2">
        <v>1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1</v>
      </c>
      <c r="Q62" s="5">
        <v>0</v>
      </c>
      <c r="R62" s="5">
        <v>0</v>
      </c>
      <c r="S62" s="5">
        <v>0</v>
      </c>
    </row>
    <row r="63" spans="1:19" ht="15.9" customHeight="1" x14ac:dyDescent="0.3">
      <c r="A63" s="4">
        <v>11310019</v>
      </c>
      <c r="B63" s="4" t="s">
        <v>34</v>
      </c>
      <c r="C63" s="2">
        <v>1</v>
      </c>
      <c r="D63" s="2">
        <v>0</v>
      </c>
      <c r="E63" s="2">
        <v>1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1</v>
      </c>
      <c r="S63" s="5">
        <v>0</v>
      </c>
    </row>
    <row r="64" spans="1:19" ht="15.9" customHeight="1" x14ac:dyDescent="0.3">
      <c r="A64" s="4">
        <v>11310029</v>
      </c>
      <c r="B64" s="4" t="s">
        <v>35</v>
      </c>
      <c r="C64" s="2">
        <v>39</v>
      </c>
      <c r="D64" s="2">
        <v>1</v>
      </c>
      <c r="E64" s="2">
        <v>40</v>
      </c>
      <c r="F64" s="5">
        <v>4</v>
      </c>
      <c r="G64" s="5">
        <v>0</v>
      </c>
      <c r="H64" s="5">
        <v>6</v>
      </c>
      <c r="I64" s="5">
        <v>0</v>
      </c>
      <c r="J64" s="5">
        <v>11</v>
      </c>
      <c r="K64" s="5">
        <v>0</v>
      </c>
      <c r="L64" s="5">
        <v>11</v>
      </c>
      <c r="M64" s="5">
        <v>0</v>
      </c>
      <c r="N64" s="5">
        <v>3</v>
      </c>
      <c r="O64" s="5">
        <v>0</v>
      </c>
      <c r="P64" s="5">
        <v>0</v>
      </c>
      <c r="Q64" s="5">
        <v>0</v>
      </c>
      <c r="R64" s="5">
        <v>4</v>
      </c>
      <c r="S64" s="5">
        <v>1</v>
      </c>
    </row>
    <row r="65" spans="1:19" ht="15.9" customHeight="1" x14ac:dyDescent="0.3">
      <c r="A65" s="4">
        <v>11310033</v>
      </c>
      <c r="B65" s="4" t="s">
        <v>36</v>
      </c>
      <c r="C65" s="2">
        <v>16</v>
      </c>
      <c r="D65" s="2">
        <v>2</v>
      </c>
      <c r="E65" s="2">
        <v>18</v>
      </c>
      <c r="F65" s="5">
        <v>0</v>
      </c>
      <c r="G65" s="5">
        <v>0</v>
      </c>
      <c r="H65" s="5">
        <v>3</v>
      </c>
      <c r="I65" s="5">
        <v>0</v>
      </c>
      <c r="J65" s="5">
        <v>1</v>
      </c>
      <c r="K65" s="5">
        <v>1</v>
      </c>
      <c r="L65" s="5">
        <v>5</v>
      </c>
      <c r="M65" s="5">
        <v>0</v>
      </c>
      <c r="N65" s="5">
        <v>1</v>
      </c>
      <c r="O65" s="5">
        <v>0</v>
      </c>
      <c r="P65" s="5">
        <v>0</v>
      </c>
      <c r="Q65" s="5">
        <v>0</v>
      </c>
      <c r="R65" s="5">
        <v>6</v>
      </c>
      <c r="S65" s="5">
        <v>1</v>
      </c>
    </row>
    <row r="66" spans="1:19" ht="15.9" customHeight="1" x14ac:dyDescent="0.3">
      <c r="A66" s="4">
        <v>11310047</v>
      </c>
      <c r="B66" s="4" t="s">
        <v>37</v>
      </c>
      <c r="C66" s="2">
        <v>52</v>
      </c>
      <c r="D66" s="2">
        <v>11</v>
      </c>
      <c r="E66" s="2">
        <v>63</v>
      </c>
      <c r="F66" s="5">
        <v>7</v>
      </c>
      <c r="G66" s="5">
        <v>6</v>
      </c>
      <c r="H66" s="5">
        <v>13</v>
      </c>
      <c r="I66" s="5">
        <v>2</v>
      </c>
      <c r="J66" s="5">
        <v>18</v>
      </c>
      <c r="K66" s="5">
        <v>0</v>
      </c>
      <c r="L66" s="5">
        <v>9</v>
      </c>
      <c r="M66" s="5">
        <v>0</v>
      </c>
      <c r="N66" s="5">
        <v>1</v>
      </c>
      <c r="O66" s="5">
        <v>0</v>
      </c>
      <c r="P66" s="5">
        <v>1</v>
      </c>
      <c r="Q66" s="5">
        <v>1</v>
      </c>
      <c r="R66" s="5">
        <v>3</v>
      </c>
      <c r="S66" s="5">
        <v>2</v>
      </c>
    </row>
    <row r="67" spans="1:19" ht="15.9" customHeight="1" x14ac:dyDescent="0.3">
      <c r="A67" s="4">
        <v>11310060</v>
      </c>
      <c r="B67" s="4" t="s">
        <v>38</v>
      </c>
      <c r="C67" s="2">
        <v>64</v>
      </c>
      <c r="D67" s="2">
        <v>8</v>
      </c>
      <c r="E67" s="2">
        <v>72</v>
      </c>
      <c r="F67" s="5">
        <v>3</v>
      </c>
      <c r="G67" s="5">
        <v>3</v>
      </c>
      <c r="H67" s="5">
        <v>15</v>
      </c>
      <c r="I67" s="5">
        <v>0</v>
      </c>
      <c r="J67" s="5">
        <v>12</v>
      </c>
      <c r="K67" s="5">
        <v>2</v>
      </c>
      <c r="L67" s="5">
        <v>7</v>
      </c>
      <c r="M67" s="5">
        <v>0</v>
      </c>
      <c r="N67" s="5">
        <v>4</v>
      </c>
      <c r="O67" s="5">
        <v>1</v>
      </c>
      <c r="P67" s="5">
        <v>6</v>
      </c>
      <c r="Q67" s="5">
        <v>1</v>
      </c>
      <c r="R67" s="5">
        <v>17</v>
      </c>
      <c r="S67" s="5">
        <v>1</v>
      </c>
    </row>
    <row r="68" spans="1:19" ht="15.9" customHeight="1" x14ac:dyDescent="0.3">
      <c r="A68" s="4">
        <v>11310064</v>
      </c>
      <c r="B68" s="4" t="s">
        <v>39</v>
      </c>
      <c r="C68" s="2">
        <v>25</v>
      </c>
      <c r="D68" s="2">
        <v>10</v>
      </c>
      <c r="E68" s="2">
        <v>35</v>
      </c>
      <c r="F68" s="5">
        <v>3</v>
      </c>
      <c r="G68" s="5">
        <v>0</v>
      </c>
      <c r="H68" s="5">
        <v>5</v>
      </c>
      <c r="I68" s="5">
        <v>0</v>
      </c>
      <c r="J68" s="5">
        <v>3</v>
      </c>
      <c r="K68" s="5">
        <v>2</v>
      </c>
      <c r="L68" s="5">
        <v>3</v>
      </c>
      <c r="M68" s="5">
        <v>2</v>
      </c>
      <c r="N68" s="5">
        <v>1</v>
      </c>
      <c r="O68" s="5">
        <v>1</v>
      </c>
      <c r="P68" s="5">
        <v>1</v>
      </c>
      <c r="Q68" s="5">
        <v>0</v>
      </c>
      <c r="R68" s="5">
        <v>9</v>
      </c>
      <c r="S68" s="5">
        <v>5</v>
      </c>
    </row>
    <row r="69" spans="1:19" ht="15.9" customHeight="1" x14ac:dyDescent="0.3">
      <c r="A69" s="4">
        <v>11310070</v>
      </c>
      <c r="B69" s="4" t="s">
        <v>40</v>
      </c>
      <c r="C69" s="2">
        <v>35</v>
      </c>
      <c r="D69" s="2">
        <v>8</v>
      </c>
      <c r="E69" s="2">
        <v>43</v>
      </c>
      <c r="F69" s="5">
        <v>4</v>
      </c>
      <c r="G69" s="5">
        <v>0</v>
      </c>
      <c r="H69" s="5">
        <v>9</v>
      </c>
      <c r="I69" s="5">
        <v>2</v>
      </c>
      <c r="J69" s="5">
        <v>12</v>
      </c>
      <c r="K69" s="5">
        <v>2</v>
      </c>
      <c r="L69" s="5">
        <v>8</v>
      </c>
      <c r="M69" s="5">
        <v>2</v>
      </c>
      <c r="N69" s="5">
        <v>1</v>
      </c>
      <c r="O69" s="5">
        <v>1</v>
      </c>
      <c r="P69" s="5">
        <v>0</v>
      </c>
      <c r="Q69" s="5">
        <v>0</v>
      </c>
      <c r="R69" s="5">
        <v>1</v>
      </c>
      <c r="S69" s="5">
        <v>1</v>
      </c>
    </row>
    <row r="70" spans="1:19" ht="15.9" customHeight="1" x14ac:dyDescent="0.3">
      <c r="A70" s="4">
        <v>11310075</v>
      </c>
      <c r="B70" s="4" t="s">
        <v>41</v>
      </c>
      <c r="C70" s="2">
        <v>34</v>
      </c>
      <c r="D70" s="2">
        <v>6</v>
      </c>
      <c r="E70" s="2">
        <v>40</v>
      </c>
      <c r="F70" s="5">
        <v>4</v>
      </c>
      <c r="G70" s="5">
        <v>5</v>
      </c>
      <c r="H70" s="5">
        <v>8</v>
      </c>
      <c r="I70" s="5">
        <v>0</v>
      </c>
      <c r="J70" s="5">
        <v>14</v>
      </c>
      <c r="K70" s="5">
        <v>0</v>
      </c>
      <c r="L70" s="5">
        <v>3</v>
      </c>
      <c r="M70" s="5">
        <v>0</v>
      </c>
      <c r="N70" s="5">
        <v>1</v>
      </c>
      <c r="O70" s="5">
        <v>0</v>
      </c>
      <c r="P70" s="5">
        <v>1</v>
      </c>
      <c r="Q70" s="5">
        <v>0</v>
      </c>
      <c r="R70" s="5">
        <v>3</v>
      </c>
      <c r="S70" s="5">
        <v>1</v>
      </c>
    </row>
    <row r="71" spans="1:19" ht="15.9" customHeight="1" x14ac:dyDescent="0.3">
      <c r="A71" s="4">
        <v>11310076</v>
      </c>
      <c r="B71" s="4" t="s">
        <v>42</v>
      </c>
      <c r="C71" s="2">
        <v>0</v>
      </c>
      <c r="D71" s="2">
        <v>0</v>
      </c>
      <c r="E71" s="2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</row>
    <row r="72" spans="1:19" ht="15.9" customHeight="1" x14ac:dyDescent="0.3">
      <c r="A72" s="4">
        <v>11310077</v>
      </c>
      <c r="B72" s="4" t="s">
        <v>43</v>
      </c>
      <c r="C72" s="2">
        <v>0</v>
      </c>
      <c r="D72" s="2">
        <v>0</v>
      </c>
      <c r="E72" s="2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</row>
    <row r="73" spans="1:19" ht="15.9" customHeight="1" x14ac:dyDescent="0.3">
      <c r="A73" s="4">
        <v>11310098</v>
      </c>
      <c r="B73" s="4" t="s">
        <v>44</v>
      </c>
      <c r="C73" s="2">
        <v>15</v>
      </c>
      <c r="D73" s="2">
        <v>0</v>
      </c>
      <c r="E73" s="2">
        <v>15</v>
      </c>
      <c r="F73" s="5">
        <v>1</v>
      </c>
      <c r="G73" s="5">
        <v>0</v>
      </c>
      <c r="H73" s="5">
        <v>9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5</v>
      </c>
      <c r="S73" s="5">
        <v>0</v>
      </c>
    </row>
    <row r="74" spans="1:19" ht="15.9" customHeight="1" x14ac:dyDescent="0.3">
      <c r="A74" s="4">
        <v>11310099</v>
      </c>
      <c r="B74" s="4" t="s">
        <v>45</v>
      </c>
      <c r="C74" s="2">
        <v>0</v>
      </c>
      <c r="D74" s="2">
        <v>0</v>
      </c>
      <c r="E74" s="2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</row>
    <row r="75" spans="1:19" ht="15.9" customHeight="1" x14ac:dyDescent="0.3">
      <c r="A75" s="4">
        <v>11310115</v>
      </c>
      <c r="B75" s="4" t="s">
        <v>46</v>
      </c>
      <c r="C75" s="2">
        <v>10</v>
      </c>
      <c r="D75" s="2">
        <v>1</v>
      </c>
      <c r="E75" s="2">
        <v>11</v>
      </c>
      <c r="F75" s="5">
        <v>1</v>
      </c>
      <c r="G75" s="5">
        <v>0</v>
      </c>
      <c r="H75" s="5">
        <v>6</v>
      </c>
      <c r="I75" s="5">
        <v>1</v>
      </c>
      <c r="J75" s="5">
        <v>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1</v>
      </c>
      <c r="S75" s="5">
        <v>0</v>
      </c>
    </row>
    <row r="76" spans="1:19" ht="15.9" customHeight="1" x14ac:dyDescent="0.3">
      <c r="A76" s="4">
        <v>11310117</v>
      </c>
      <c r="B76" s="4" t="s">
        <v>47</v>
      </c>
      <c r="C76" s="2">
        <v>0</v>
      </c>
      <c r="D76" s="2">
        <v>0</v>
      </c>
      <c r="E76" s="2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</row>
    <row r="77" spans="1:19" ht="15.9" customHeight="1" x14ac:dyDescent="0.3">
      <c r="A77" s="4">
        <v>11310121</v>
      </c>
      <c r="B77" s="4" t="s">
        <v>48</v>
      </c>
      <c r="C77" s="2">
        <v>28</v>
      </c>
      <c r="D77" s="2">
        <v>1</v>
      </c>
      <c r="E77" s="2">
        <v>29</v>
      </c>
      <c r="F77" s="5">
        <v>6</v>
      </c>
      <c r="G77" s="5">
        <v>0</v>
      </c>
      <c r="H77" s="5">
        <v>5</v>
      </c>
      <c r="I77" s="5">
        <v>1</v>
      </c>
      <c r="J77" s="5">
        <v>4</v>
      </c>
      <c r="K77" s="5">
        <v>0</v>
      </c>
      <c r="L77" s="5">
        <v>7</v>
      </c>
      <c r="M77" s="5">
        <v>0</v>
      </c>
      <c r="N77" s="5">
        <v>2</v>
      </c>
      <c r="O77" s="5">
        <v>0</v>
      </c>
      <c r="P77" s="5">
        <v>1</v>
      </c>
      <c r="Q77" s="5">
        <v>0</v>
      </c>
      <c r="R77" s="5">
        <v>3</v>
      </c>
      <c r="S77" s="5">
        <v>0</v>
      </c>
    </row>
    <row r="78" spans="1:19" ht="15.9" customHeight="1" x14ac:dyDescent="0.3">
      <c r="A78" s="4">
        <v>11310123</v>
      </c>
      <c r="B78" s="4" t="s">
        <v>49</v>
      </c>
      <c r="C78" s="2">
        <v>4</v>
      </c>
      <c r="D78" s="2">
        <v>0</v>
      </c>
      <c r="E78" s="2">
        <v>4</v>
      </c>
      <c r="F78" s="5">
        <v>0</v>
      </c>
      <c r="G78" s="5">
        <v>0</v>
      </c>
      <c r="H78" s="5">
        <v>2</v>
      </c>
      <c r="I78" s="5">
        <v>0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1</v>
      </c>
      <c r="S78" s="5">
        <v>0</v>
      </c>
    </row>
    <row r="79" spans="1:19" ht="15.9" customHeight="1" x14ac:dyDescent="0.3">
      <c r="A79" s="4">
        <v>11310124</v>
      </c>
      <c r="B79" s="4" t="s">
        <v>50</v>
      </c>
      <c r="C79" s="2">
        <v>9</v>
      </c>
      <c r="D79" s="2">
        <v>1</v>
      </c>
      <c r="E79" s="2">
        <v>10</v>
      </c>
      <c r="F79" s="5">
        <v>2</v>
      </c>
      <c r="G79" s="5">
        <v>0</v>
      </c>
      <c r="H79" s="5">
        <v>2</v>
      </c>
      <c r="I79" s="5">
        <v>0</v>
      </c>
      <c r="J79" s="5">
        <v>4</v>
      </c>
      <c r="K79" s="5">
        <v>1</v>
      </c>
      <c r="L79" s="5">
        <v>1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</row>
    <row r="80" spans="1:19" ht="15.9" customHeight="1" x14ac:dyDescent="0.3">
      <c r="A80" s="4">
        <v>11310126</v>
      </c>
      <c r="B80" s="4" t="s">
        <v>51</v>
      </c>
      <c r="C80" s="2">
        <v>27</v>
      </c>
      <c r="D80" s="2">
        <v>2</v>
      </c>
      <c r="E80" s="2">
        <v>29</v>
      </c>
      <c r="F80" s="5">
        <v>1</v>
      </c>
      <c r="G80" s="5">
        <v>0</v>
      </c>
      <c r="H80" s="5">
        <v>4</v>
      </c>
      <c r="I80" s="5">
        <v>2</v>
      </c>
      <c r="J80" s="5">
        <v>17</v>
      </c>
      <c r="K80" s="5">
        <v>0</v>
      </c>
      <c r="L80" s="5">
        <v>3</v>
      </c>
      <c r="M80" s="5">
        <v>0</v>
      </c>
      <c r="N80" s="5">
        <v>0</v>
      </c>
      <c r="O80" s="5">
        <v>0</v>
      </c>
      <c r="P80" s="5">
        <v>2</v>
      </c>
      <c r="Q80" s="5">
        <v>0</v>
      </c>
      <c r="R80" s="5">
        <v>0</v>
      </c>
      <c r="S80" s="5">
        <v>0</v>
      </c>
    </row>
    <row r="81" spans="1:19" ht="15.9" customHeight="1" x14ac:dyDescent="0.3">
      <c r="A81" s="4">
        <v>11310129</v>
      </c>
      <c r="B81" s="4" t="s">
        <v>52</v>
      </c>
      <c r="C81" s="2">
        <v>16</v>
      </c>
      <c r="D81" s="2">
        <v>0</v>
      </c>
      <c r="E81" s="2">
        <v>16</v>
      </c>
      <c r="F81" s="5">
        <v>2</v>
      </c>
      <c r="G81" s="5">
        <v>0</v>
      </c>
      <c r="H81" s="5">
        <v>0</v>
      </c>
      <c r="I81" s="5">
        <v>0</v>
      </c>
      <c r="J81" s="5">
        <v>5</v>
      </c>
      <c r="K81" s="5">
        <v>0</v>
      </c>
      <c r="L81" s="5">
        <v>8</v>
      </c>
      <c r="M81" s="5">
        <v>0</v>
      </c>
      <c r="N81" s="5">
        <v>0</v>
      </c>
      <c r="O81" s="5">
        <v>0</v>
      </c>
      <c r="P81" s="5">
        <v>1</v>
      </c>
      <c r="Q81" s="5">
        <v>0</v>
      </c>
      <c r="R81" s="5">
        <v>0</v>
      </c>
      <c r="S81" s="5">
        <v>0</v>
      </c>
    </row>
    <row r="82" spans="1:19" ht="15.9" customHeight="1" x14ac:dyDescent="0.3">
      <c r="A82" s="4">
        <v>11310130</v>
      </c>
      <c r="B82" s="4" t="s">
        <v>53</v>
      </c>
      <c r="C82" s="2">
        <v>0</v>
      </c>
      <c r="D82" s="2">
        <v>0</v>
      </c>
      <c r="E82" s="2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</row>
    <row r="83" spans="1:19" ht="15.9" customHeight="1" x14ac:dyDescent="0.3">
      <c r="A83" s="4">
        <v>11310131</v>
      </c>
      <c r="B83" s="4" t="s">
        <v>54</v>
      </c>
      <c r="C83" s="2">
        <v>8</v>
      </c>
      <c r="D83" s="2">
        <v>1</v>
      </c>
      <c r="E83" s="2">
        <v>9</v>
      </c>
      <c r="F83" s="5">
        <v>1</v>
      </c>
      <c r="G83" s="5">
        <v>0</v>
      </c>
      <c r="H83" s="5">
        <v>2</v>
      </c>
      <c r="I83" s="5">
        <v>0</v>
      </c>
      <c r="J83" s="5">
        <v>3</v>
      </c>
      <c r="K83" s="5">
        <v>0</v>
      </c>
      <c r="L83" s="5">
        <v>1</v>
      </c>
      <c r="M83" s="5">
        <v>0</v>
      </c>
      <c r="N83" s="5">
        <v>1</v>
      </c>
      <c r="O83" s="5">
        <v>1</v>
      </c>
      <c r="P83" s="5">
        <v>0</v>
      </c>
      <c r="Q83" s="5">
        <v>0</v>
      </c>
      <c r="R83" s="5">
        <v>0</v>
      </c>
      <c r="S83" s="5">
        <v>0</v>
      </c>
    </row>
    <row r="84" spans="1:19" ht="15.9" customHeight="1" x14ac:dyDescent="0.3">
      <c r="A84" s="4">
        <v>11310132</v>
      </c>
      <c r="B84" s="4" t="s">
        <v>197</v>
      </c>
      <c r="C84" s="2">
        <v>0</v>
      </c>
      <c r="D84" s="2">
        <v>0</v>
      </c>
      <c r="E84" s="2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</row>
    <row r="85" spans="1:19" ht="15.9" customHeight="1" x14ac:dyDescent="0.3">
      <c r="A85" s="4">
        <v>11320005</v>
      </c>
      <c r="B85" s="4" t="s">
        <v>55</v>
      </c>
      <c r="C85" s="2">
        <v>54</v>
      </c>
      <c r="D85" s="2">
        <v>12</v>
      </c>
      <c r="E85" s="2">
        <v>66</v>
      </c>
      <c r="F85" s="5">
        <v>7</v>
      </c>
      <c r="G85" s="5">
        <v>4</v>
      </c>
      <c r="H85" s="5">
        <v>13</v>
      </c>
      <c r="I85" s="5">
        <v>2</v>
      </c>
      <c r="J85" s="5">
        <v>8</v>
      </c>
      <c r="K85" s="5">
        <v>0</v>
      </c>
      <c r="L85" s="5">
        <v>8</v>
      </c>
      <c r="M85" s="5">
        <v>0</v>
      </c>
      <c r="N85" s="5">
        <v>1</v>
      </c>
      <c r="O85" s="5">
        <v>1</v>
      </c>
      <c r="P85" s="5">
        <v>6</v>
      </c>
      <c r="Q85" s="5">
        <v>1</v>
      </c>
      <c r="R85" s="5">
        <v>11</v>
      </c>
      <c r="S85" s="5">
        <v>4</v>
      </c>
    </row>
    <row r="86" spans="1:19" ht="15.9" customHeight="1" x14ac:dyDescent="0.3">
      <c r="A86" s="4">
        <v>11320027</v>
      </c>
      <c r="B86" s="4" t="s">
        <v>56</v>
      </c>
      <c r="C86" s="2">
        <v>0</v>
      </c>
      <c r="D86" s="2">
        <v>0</v>
      </c>
      <c r="E86" s="2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1:19" ht="15.9" customHeight="1" x14ac:dyDescent="0.3">
      <c r="A87" s="4">
        <v>11320031</v>
      </c>
      <c r="B87" s="4" t="s">
        <v>57</v>
      </c>
      <c r="C87" s="2">
        <v>3</v>
      </c>
      <c r="D87" s="2">
        <v>1</v>
      </c>
      <c r="E87" s="2">
        <v>4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2</v>
      </c>
      <c r="S87" s="5">
        <v>1</v>
      </c>
    </row>
    <row r="88" spans="1:19" ht="15.9" customHeight="1" x14ac:dyDescent="0.3">
      <c r="A88" s="4">
        <v>11320032</v>
      </c>
      <c r="B88" s="4" t="s">
        <v>58</v>
      </c>
      <c r="C88" s="2">
        <v>0</v>
      </c>
      <c r="D88" s="2">
        <v>0</v>
      </c>
      <c r="E88" s="2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1:19" ht="15.9" customHeight="1" x14ac:dyDescent="0.3">
      <c r="A89" s="4">
        <v>11320033</v>
      </c>
      <c r="B89" s="4" t="s">
        <v>59</v>
      </c>
      <c r="C89" s="2">
        <v>2</v>
      </c>
      <c r="D89" s="2">
        <v>5</v>
      </c>
      <c r="E89" s="2">
        <v>7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3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1</v>
      </c>
      <c r="S89" s="5">
        <v>2</v>
      </c>
    </row>
    <row r="90" spans="1:19" ht="15.9" customHeight="1" x14ac:dyDescent="0.3">
      <c r="A90" s="4">
        <v>11320039</v>
      </c>
      <c r="B90" s="4" t="s">
        <v>60</v>
      </c>
      <c r="C90" s="2">
        <v>14</v>
      </c>
      <c r="D90" s="2">
        <v>0</v>
      </c>
      <c r="E90" s="2">
        <v>14</v>
      </c>
      <c r="F90" s="5">
        <v>0</v>
      </c>
      <c r="G90" s="5">
        <v>0</v>
      </c>
      <c r="H90" s="5">
        <v>2</v>
      </c>
      <c r="I90" s="5">
        <v>0</v>
      </c>
      <c r="J90" s="5">
        <v>1</v>
      </c>
      <c r="K90" s="5">
        <v>0</v>
      </c>
      <c r="L90" s="5">
        <v>1</v>
      </c>
      <c r="M90" s="5">
        <v>0</v>
      </c>
      <c r="N90" s="5">
        <v>2</v>
      </c>
      <c r="O90" s="5">
        <v>0</v>
      </c>
      <c r="P90" s="5">
        <v>5</v>
      </c>
      <c r="Q90" s="5">
        <v>0</v>
      </c>
      <c r="R90" s="5">
        <v>3</v>
      </c>
      <c r="S90" s="5">
        <v>0</v>
      </c>
    </row>
    <row r="91" spans="1:19" ht="15.9" customHeight="1" x14ac:dyDescent="0.3">
      <c r="A91" s="4">
        <v>11320040</v>
      </c>
      <c r="B91" s="4" t="s">
        <v>61</v>
      </c>
      <c r="C91" s="2">
        <v>0</v>
      </c>
      <c r="D91" s="2">
        <v>0</v>
      </c>
      <c r="E91" s="2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</row>
    <row r="92" spans="1:19" ht="15.9" customHeight="1" x14ac:dyDescent="0.3">
      <c r="A92" s="4">
        <v>11320041</v>
      </c>
      <c r="B92" s="4" t="s">
        <v>62</v>
      </c>
      <c r="C92" s="2">
        <v>28</v>
      </c>
      <c r="D92" s="2">
        <v>2</v>
      </c>
      <c r="E92" s="2">
        <v>30</v>
      </c>
      <c r="F92" s="5">
        <v>1</v>
      </c>
      <c r="G92" s="5">
        <v>1</v>
      </c>
      <c r="H92" s="5">
        <v>9</v>
      </c>
      <c r="I92" s="5">
        <v>0</v>
      </c>
      <c r="J92" s="5">
        <v>5</v>
      </c>
      <c r="K92" s="5">
        <v>0</v>
      </c>
      <c r="L92" s="5">
        <v>2</v>
      </c>
      <c r="M92" s="5">
        <v>0</v>
      </c>
      <c r="N92" s="5">
        <v>0</v>
      </c>
      <c r="O92" s="5">
        <v>0</v>
      </c>
      <c r="P92" s="5">
        <v>1</v>
      </c>
      <c r="Q92" s="5">
        <v>0</v>
      </c>
      <c r="R92" s="5">
        <v>10</v>
      </c>
      <c r="S92" s="5">
        <v>1</v>
      </c>
    </row>
    <row r="93" spans="1:19" ht="15.9" customHeight="1" x14ac:dyDescent="0.3">
      <c r="A93" s="4">
        <v>11320042</v>
      </c>
      <c r="B93" s="4" t="s">
        <v>63</v>
      </c>
      <c r="C93" s="2">
        <v>20</v>
      </c>
      <c r="D93" s="2">
        <v>9</v>
      </c>
      <c r="E93" s="2">
        <v>29</v>
      </c>
      <c r="F93" s="5">
        <v>2</v>
      </c>
      <c r="G93" s="5">
        <v>6</v>
      </c>
      <c r="H93" s="5">
        <v>5</v>
      </c>
      <c r="I93" s="5">
        <v>1</v>
      </c>
      <c r="J93" s="5">
        <v>2</v>
      </c>
      <c r="K93" s="5">
        <v>0</v>
      </c>
      <c r="L93" s="5">
        <v>3</v>
      </c>
      <c r="M93" s="5">
        <v>0</v>
      </c>
      <c r="N93" s="5">
        <v>1</v>
      </c>
      <c r="O93" s="5">
        <v>1</v>
      </c>
      <c r="P93" s="5">
        <v>0</v>
      </c>
      <c r="Q93" s="5">
        <v>0</v>
      </c>
      <c r="R93" s="5">
        <v>7</v>
      </c>
      <c r="S93" s="5">
        <v>1</v>
      </c>
    </row>
    <row r="94" spans="1:19" ht="15.9" customHeight="1" x14ac:dyDescent="0.3">
      <c r="A94" s="4">
        <v>11320045</v>
      </c>
      <c r="B94" s="4" t="s">
        <v>179</v>
      </c>
      <c r="C94" s="2">
        <v>0</v>
      </c>
      <c r="D94" s="2">
        <v>0</v>
      </c>
      <c r="E94" s="2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</row>
    <row r="95" spans="1:19" ht="15.9" customHeight="1" x14ac:dyDescent="0.3">
      <c r="A95" s="4">
        <v>11340001</v>
      </c>
      <c r="B95" s="4" t="s">
        <v>131</v>
      </c>
      <c r="C95" s="2">
        <v>17</v>
      </c>
      <c r="D95" s="2">
        <v>6</v>
      </c>
      <c r="E95" s="2">
        <v>23</v>
      </c>
      <c r="F95" s="5">
        <v>2</v>
      </c>
      <c r="G95" s="5">
        <v>1</v>
      </c>
      <c r="H95" s="5">
        <v>4</v>
      </c>
      <c r="I95" s="5">
        <v>2</v>
      </c>
      <c r="J95" s="5">
        <v>4</v>
      </c>
      <c r="K95" s="5">
        <v>1</v>
      </c>
      <c r="L95" s="5">
        <v>3</v>
      </c>
      <c r="M95" s="5">
        <v>0</v>
      </c>
      <c r="N95" s="5">
        <v>1</v>
      </c>
      <c r="O95" s="5">
        <v>1</v>
      </c>
      <c r="P95" s="5">
        <v>0</v>
      </c>
      <c r="Q95" s="5">
        <v>0</v>
      </c>
      <c r="R95" s="5">
        <v>3</v>
      </c>
      <c r="S95" s="5">
        <v>1</v>
      </c>
    </row>
    <row r="96" spans="1:19" ht="15.9" customHeight="1" x14ac:dyDescent="0.3">
      <c r="A96" s="4">
        <v>11340003</v>
      </c>
      <c r="B96" s="4" t="s">
        <v>132</v>
      </c>
      <c r="C96" s="2">
        <v>0</v>
      </c>
      <c r="D96" s="2">
        <v>0</v>
      </c>
      <c r="E96" s="2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</row>
    <row r="97" spans="1:19" ht="15.9" customHeight="1" x14ac:dyDescent="0.3">
      <c r="A97" s="4">
        <v>11340007</v>
      </c>
      <c r="B97" s="4" t="s">
        <v>133</v>
      </c>
      <c r="C97" s="2">
        <v>26</v>
      </c>
      <c r="D97" s="2">
        <v>9</v>
      </c>
      <c r="E97" s="2">
        <v>35</v>
      </c>
      <c r="F97" s="5">
        <v>5</v>
      </c>
      <c r="G97" s="5">
        <v>2</v>
      </c>
      <c r="H97" s="5">
        <v>11</v>
      </c>
      <c r="I97" s="5">
        <v>3</v>
      </c>
      <c r="J97" s="5">
        <v>5</v>
      </c>
      <c r="K97" s="5">
        <v>0</v>
      </c>
      <c r="L97" s="5">
        <v>3</v>
      </c>
      <c r="M97" s="5">
        <v>1</v>
      </c>
      <c r="N97" s="5">
        <v>1</v>
      </c>
      <c r="O97" s="5">
        <v>0</v>
      </c>
      <c r="P97" s="5">
        <v>1</v>
      </c>
      <c r="Q97" s="5">
        <v>0</v>
      </c>
      <c r="R97" s="5">
        <v>0</v>
      </c>
      <c r="S97" s="5">
        <v>3</v>
      </c>
    </row>
    <row r="98" spans="1:19" ht="15.9" customHeight="1" x14ac:dyDescent="0.3">
      <c r="A98" s="4">
        <v>11340008</v>
      </c>
      <c r="B98" s="4" t="s">
        <v>134</v>
      </c>
      <c r="C98" s="2">
        <v>2</v>
      </c>
      <c r="D98" s="2">
        <v>0</v>
      </c>
      <c r="E98" s="2">
        <v>2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1</v>
      </c>
      <c r="O98" s="5">
        <v>0</v>
      </c>
      <c r="P98" s="5">
        <v>1</v>
      </c>
      <c r="Q98" s="5">
        <v>0</v>
      </c>
      <c r="R98" s="5">
        <v>0</v>
      </c>
      <c r="S98" s="5">
        <v>0</v>
      </c>
    </row>
    <row r="99" spans="1:19" ht="15.9" customHeight="1" x14ac:dyDescent="0.3">
      <c r="A99" s="4">
        <v>11340010</v>
      </c>
      <c r="B99" s="4" t="s">
        <v>135</v>
      </c>
      <c r="C99" s="2">
        <v>38</v>
      </c>
      <c r="D99" s="2">
        <v>8</v>
      </c>
      <c r="E99" s="2">
        <v>46</v>
      </c>
      <c r="F99" s="5">
        <v>2</v>
      </c>
      <c r="G99" s="5">
        <v>0</v>
      </c>
      <c r="H99" s="5">
        <v>7</v>
      </c>
      <c r="I99" s="5">
        <v>2</v>
      </c>
      <c r="J99" s="5">
        <v>12</v>
      </c>
      <c r="K99" s="5">
        <v>0</v>
      </c>
      <c r="L99" s="5">
        <v>9</v>
      </c>
      <c r="M99" s="5">
        <v>0</v>
      </c>
      <c r="N99" s="5">
        <v>3</v>
      </c>
      <c r="O99" s="5">
        <v>0</v>
      </c>
      <c r="P99" s="5">
        <v>3</v>
      </c>
      <c r="Q99" s="5">
        <v>4</v>
      </c>
      <c r="R99" s="5">
        <v>2</v>
      </c>
      <c r="S99" s="5">
        <v>2</v>
      </c>
    </row>
    <row r="100" spans="1:19" ht="15.9" customHeight="1" x14ac:dyDescent="0.3">
      <c r="A100" s="4">
        <v>11340012</v>
      </c>
      <c r="B100" s="4" t="s">
        <v>136</v>
      </c>
      <c r="C100" s="2">
        <v>6</v>
      </c>
      <c r="D100" s="2">
        <v>1</v>
      </c>
      <c r="E100" s="2">
        <v>7</v>
      </c>
      <c r="F100" s="5">
        <v>2</v>
      </c>
      <c r="G100" s="5">
        <v>0</v>
      </c>
      <c r="H100" s="5">
        <v>2</v>
      </c>
      <c r="I100" s="5">
        <v>0</v>
      </c>
      <c r="J100" s="5">
        <v>2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1</v>
      </c>
      <c r="R100" s="5">
        <v>0</v>
      </c>
      <c r="S100" s="5">
        <v>0</v>
      </c>
    </row>
    <row r="101" spans="1:19" ht="15.9" customHeight="1" x14ac:dyDescent="0.3">
      <c r="A101" s="4">
        <v>11340013</v>
      </c>
      <c r="B101" s="4" t="s">
        <v>137</v>
      </c>
      <c r="C101" s="2">
        <v>0</v>
      </c>
      <c r="D101" s="2">
        <v>0</v>
      </c>
      <c r="E101" s="2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</row>
    <row r="102" spans="1:19" ht="15.9" customHeight="1" x14ac:dyDescent="0.3">
      <c r="A102" s="4">
        <v>11340014</v>
      </c>
      <c r="B102" s="4" t="s">
        <v>138</v>
      </c>
      <c r="C102" s="2">
        <v>2</v>
      </c>
      <c r="D102" s="2">
        <v>2</v>
      </c>
      <c r="E102" s="2">
        <v>4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2</v>
      </c>
      <c r="S102" s="5">
        <v>2</v>
      </c>
    </row>
    <row r="103" spans="1:19" ht="15.9" customHeight="1" x14ac:dyDescent="0.3">
      <c r="A103" s="4">
        <v>11340017</v>
      </c>
      <c r="B103" s="4" t="s">
        <v>139</v>
      </c>
      <c r="C103" s="2">
        <v>5</v>
      </c>
      <c r="D103" s="2">
        <v>0</v>
      </c>
      <c r="E103" s="2">
        <v>5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5">
        <v>0</v>
      </c>
      <c r="L103" s="5">
        <v>0</v>
      </c>
      <c r="M103" s="5">
        <v>0</v>
      </c>
      <c r="N103" s="5">
        <v>1</v>
      </c>
      <c r="O103" s="5">
        <v>0</v>
      </c>
      <c r="P103" s="5">
        <v>2</v>
      </c>
      <c r="Q103" s="5">
        <v>0</v>
      </c>
      <c r="R103" s="5">
        <v>1</v>
      </c>
      <c r="S103" s="5">
        <v>0</v>
      </c>
    </row>
    <row r="104" spans="1:19" ht="15.9" customHeight="1" x14ac:dyDescent="0.3">
      <c r="A104" s="4">
        <v>11340022</v>
      </c>
      <c r="B104" s="4" t="s">
        <v>140</v>
      </c>
      <c r="C104" s="2">
        <v>0</v>
      </c>
      <c r="D104" s="2">
        <v>0</v>
      </c>
      <c r="E104" s="2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</row>
    <row r="105" spans="1:19" ht="15.9" customHeight="1" x14ac:dyDescent="0.3">
      <c r="A105" s="4">
        <v>11340033</v>
      </c>
      <c r="B105" s="4" t="s">
        <v>141</v>
      </c>
      <c r="C105" s="2">
        <v>5</v>
      </c>
      <c r="D105" s="2">
        <v>0</v>
      </c>
      <c r="E105" s="2">
        <v>5</v>
      </c>
      <c r="F105" s="5">
        <v>1</v>
      </c>
      <c r="G105" s="5">
        <v>0</v>
      </c>
      <c r="H105" s="5">
        <v>0</v>
      </c>
      <c r="I105" s="5">
        <v>0</v>
      </c>
      <c r="J105" s="5">
        <v>1</v>
      </c>
      <c r="K105" s="5">
        <v>0</v>
      </c>
      <c r="L105" s="5">
        <v>3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</row>
    <row r="106" spans="1:19" ht="15.9" customHeight="1" x14ac:dyDescent="0.3">
      <c r="A106" s="4">
        <v>11340035</v>
      </c>
      <c r="B106" s="4" t="s">
        <v>142</v>
      </c>
      <c r="C106" s="2">
        <v>0</v>
      </c>
      <c r="D106" s="2">
        <v>0</v>
      </c>
      <c r="E106" s="2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</row>
    <row r="107" spans="1:19" ht="15.9" customHeight="1" x14ac:dyDescent="0.3">
      <c r="A107" s="4">
        <v>11340040</v>
      </c>
      <c r="B107" s="4" t="s">
        <v>143</v>
      </c>
      <c r="C107" s="2">
        <v>18</v>
      </c>
      <c r="D107" s="2">
        <v>0</v>
      </c>
      <c r="E107" s="2">
        <v>18</v>
      </c>
      <c r="F107" s="5">
        <v>0</v>
      </c>
      <c r="G107" s="5">
        <v>0</v>
      </c>
      <c r="H107" s="5">
        <v>7</v>
      </c>
      <c r="I107" s="5">
        <v>0</v>
      </c>
      <c r="J107" s="5">
        <v>6</v>
      </c>
      <c r="K107" s="5">
        <v>0</v>
      </c>
      <c r="L107" s="5">
        <v>1</v>
      </c>
      <c r="M107" s="5">
        <v>0</v>
      </c>
      <c r="N107" s="5">
        <v>0</v>
      </c>
      <c r="O107" s="5">
        <v>0</v>
      </c>
      <c r="P107" s="5">
        <v>2</v>
      </c>
      <c r="Q107" s="5">
        <v>0</v>
      </c>
      <c r="R107" s="5">
        <v>2</v>
      </c>
      <c r="S107" s="5">
        <v>0</v>
      </c>
    </row>
    <row r="108" spans="1:19" ht="15.9" customHeight="1" x14ac:dyDescent="0.3">
      <c r="A108" s="4">
        <v>11340042</v>
      </c>
      <c r="B108" s="4" t="s">
        <v>144</v>
      </c>
      <c r="C108" s="2">
        <v>12</v>
      </c>
      <c r="D108" s="2">
        <v>0</v>
      </c>
      <c r="E108" s="2">
        <v>12</v>
      </c>
      <c r="F108" s="5">
        <v>0</v>
      </c>
      <c r="G108" s="5">
        <v>0</v>
      </c>
      <c r="H108" s="5">
        <v>3</v>
      </c>
      <c r="I108" s="5">
        <v>0</v>
      </c>
      <c r="J108" s="5">
        <v>2</v>
      </c>
      <c r="K108" s="5">
        <v>0</v>
      </c>
      <c r="L108" s="5">
        <v>7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</row>
    <row r="109" spans="1:19" ht="15.9" customHeight="1" x14ac:dyDescent="0.3">
      <c r="A109" s="4">
        <v>11340047</v>
      </c>
      <c r="B109" s="4" t="s">
        <v>145</v>
      </c>
      <c r="C109" s="2">
        <v>0</v>
      </c>
      <c r="D109" s="2">
        <v>0</v>
      </c>
      <c r="E109" s="2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</row>
    <row r="110" spans="1:19" ht="15.9" customHeight="1" x14ac:dyDescent="0.3">
      <c r="A110" s="4">
        <v>11340049</v>
      </c>
      <c r="B110" s="4" t="s">
        <v>146</v>
      </c>
      <c r="C110" s="2">
        <v>8</v>
      </c>
      <c r="D110" s="2">
        <v>3</v>
      </c>
      <c r="E110" s="2">
        <v>11</v>
      </c>
      <c r="F110" s="5">
        <v>0</v>
      </c>
      <c r="G110" s="5">
        <v>0</v>
      </c>
      <c r="H110" s="5">
        <v>1</v>
      </c>
      <c r="I110" s="5">
        <v>0</v>
      </c>
      <c r="J110" s="5">
        <v>1</v>
      </c>
      <c r="K110" s="5">
        <v>2</v>
      </c>
      <c r="L110" s="5">
        <v>3</v>
      </c>
      <c r="M110" s="5">
        <v>0</v>
      </c>
      <c r="N110" s="5">
        <v>0</v>
      </c>
      <c r="O110" s="5">
        <v>0</v>
      </c>
      <c r="P110" s="5">
        <v>0</v>
      </c>
      <c r="Q110" s="5">
        <v>1</v>
      </c>
      <c r="R110" s="5">
        <v>3</v>
      </c>
      <c r="S110" s="5">
        <v>0</v>
      </c>
    </row>
    <row r="111" spans="1:19" ht="15.9" customHeight="1" x14ac:dyDescent="0.3">
      <c r="A111" s="4">
        <v>11340053</v>
      </c>
      <c r="B111" s="4" t="s">
        <v>147</v>
      </c>
      <c r="C111" s="2">
        <v>12</v>
      </c>
      <c r="D111" s="2">
        <v>3</v>
      </c>
      <c r="E111" s="2">
        <v>15</v>
      </c>
      <c r="F111" s="5">
        <v>3</v>
      </c>
      <c r="G111" s="5">
        <v>3</v>
      </c>
      <c r="H111" s="5">
        <v>1</v>
      </c>
      <c r="I111" s="5">
        <v>0</v>
      </c>
      <c r="J111" s="5">
        <v>0</v>
      </c>
      <c r="K111" s="5">
        <v>0</v>
      </c>
      <c r="L111" s="5">
        <v>1</v>
      </c>
      <c r="M111" s="5">
        <v>0</v>
      </c>
      <c r="N111" s="5">
        <v>1</v>
      </c>
      <c r="O111" s="5">
        <v>0</v>
      </c>
      <c r="P111" s="5">
        <v>2</v>
      </c>
      <c r="Q111" s="5">
        <v>0</v>
      </c>
      <c r="R111" s="5">
        <v>4</v>
      </c>
      <c r="S111" s="5">
        <v>0</v>
      </c>
    </row>
    <row r="112" spans="1:19" ht="15.9" customHeight="1" x14ac:dyDescent="0.3">
      <c r="A112" s="4">
        <v>11340059</v>
      </c>
      <c r="B112" s="4" t="s">
        <v>148</v>
      </c>
      <c r="C112" s="2">
        <v>4</v>
      </c>
      <c r="D112" s="2">
        <v>0</v>
      </c>
      <c r="E112" s="2">
        <v>4</v>
      </c>
      <c r="F112" s="5">
        <v>1</v>
      </c>
      <c r="G112" s="5">
        <v>0</v>
      </c>
      <c r="H112" s="5">
        <v>1</v>
      </c>
      <c r="I112" s="5">
        <v>0</v>
      </c>
      <c r="J112" s="5">
        <v>0</v>
      </c>
      <c r="K112" s="5">
        <v>0</v>
      </c>
      <c r="L112" s="5">
        <v>1</v>
      </c>
      <c r="M112" s="5">
        <v>0</v>
      </c>
      <c r="N112" s="5">
        <v>1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</row>
    <row r="113" spans="1:19" ht="15.9" customHeight="1" x14ac:dyDescent="0.3">
      <c r="A113" s="4">
        <v>11340060</v>
      </c>
      <c r="B113" s="4" t="s">
        <v>149</v>
      </c>
      <c r="C113" s="2">
        <v>0</v>
      </c>
      <c r="D113" s="2">
        <v>0</v>
      </c>
      <c r="E113" s="2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</row>
    <row r="114" spans="1:19" ht="15.9" customHeight="1" x14ac:dyDescent="0.3">
      <c r="A114" s="4">
        <v>11340061</v>
      </c>
      <c r="B114" s="4" t="s">
        <v>150</v>
      </c>
      <c r="C114" s="2">
        <v>2</v>
      </c>
      <c r="D114" s="2">
        <v>0</v>
      </c>
      <c r="E114" s="2">
        <v>2</v>
      </c>
      <c r="F114" s="5">
        <v>1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</row>
    <row r="115" spans="1:19" ht="15.9" customHeight="1" x14ac:dyDescent="0.3">
      <c r="A115" s="4">
        <v>11340065</v>
      </c>
      <c r="B115" s="4" t="s">
        <v>151</v>
      </c>
      <c r="C115" s="2">
        <v>2</v>
      </c>
      <c r="D115" s="2">
        <v>0</v>
      </c>
      <c r="E115" s="2">
        <v>2</v>
      </c>
      <c r="F115" s="5">
        <v>1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1</v>
      </c>
      <c r="S115" s="5">
        <v>0</v>
      </c>
    </row>
    <row r="116" spans="1:19" ht="15.9" customHeight="1" x14ac:dyDescent="0.3">
      <c r="A116" s="4">
        <v>11340066</v>
      </c>
      <c r="B116" s="4" t="s">
        <v>152</v>
      </c>
      <c r="C116" s="2">
        <v>0</v>
      </c>
      <c r="D116" s="2">
        <v>0</v>
      </c>
      <c r="E116" s="2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</row>
    <row r="117" spans="1:19" ht="15.9" customHeight="1" x14ac:dyDescent="0.3">
      <c r="A117" s="4">
        <v>11340067</v>
      </c>
      <c r="B117" s="4" t="s">
        <v>153</v>
      </c>
      <c r="C117" s="2">
        <v>3</v>
      </c>
      <c r="D117" s="2">
        <v>1</v>
      </c>
      <c r="E117" s="2">
        <v>4</v>
      </c>
      <c r="F117" s="5">
        <v>2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1</v>
      </c>
      <c r="M117" s="5">
        <v>1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</row>
    <row r="118" spans="1:19" ht="15.9" customHeight="1" x14ac:dyDescent="0.3">
      <c r="A118" s="4">
        <v>11340069</v>
      </c>
      <c r="B118" s="4" t="s">
        <v>154</v>
      </c>
      <c r="C118" s="2">
        <v>8</v>
      </c>
      <c r="D118" s="2">
        <v>0</v>
      </c>
      <c r="E118" s="2">
        <v>8</v>
      </c>
      <c r="F118" s="5">
        <v>0</v>
      </c>
      <c r="G118" s="5">
        <v>0</v>
      </c>
      <c r="H118" s="5">
        <v>0</v>
      </c>
      <c r="I118" s="5">
        <v>0</v>
      </c>
      <c r="J118" s="5">
        <v>5</v>
      </c>
      <c r="K118" s="5">
        <v>0</v>
      </c>
      <c r="L118" s="5">
        <v>3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</row>
    <row r="119" spans="1:19" ht="15.9" customHeight="1" x14ac:dyDescent="0.3">
      <c r="A119" s="4">
        <v>11340071</v>
      </c>
      <c r="B119" s="4" t="s">
        <v>180</v>
      </c>
      <c r="C119" s="2">
        <v>10</v>
      </c>
      <c r="D119" s="2">
        <v>4</v>
      </c>
      <c r="E119" s="2">
        <v>14</v>
      </c>
      <c r="F119" s="5">
        <v>0</v>
      </c>
      <c r="G119" s="5">
        <v>0</v>
      </c>
      <c r="H119" s="5">
        <v>0</v>
      </c>
      <c r="I119" s="5">
        <v>0</v>
      </c>
      <c r="J119" s="5">
        <v>2</v>
      </c>
      <c r="K119" s="5">
        <v>0</v>
      </c>
      <c r="L119" s="5">
        <v>2</v>
      </c>
      <c r="M119" s="5">
        <v>0</v>
      </c>
      <c r="N119" s="5">
        <v>0</v>
      </c>
      <c r="O119" s="5">
        <v>0</v>
      </c>
      <c r="P119" s="5">
        <v>1</v>
      </c>
      <c r="Q119" s="5">
        <v>1</v>
      </c>
      <c r="R119" s="5">
        <v>5</v>
      </c>
      <c r="S119" s="5">
        <v>3</v>
      </c>
    </row>
    <row r="120" spans="1:19" ht="15.9" customHeight="1" x14ac:dyDescent="0.3">
      <c r="A120" s="4">
        <v>11340072</v>
      </c>
      <c r="B120" s="4" t="s">
        <v>155</v>
      </c>
      <c r="C120" s="2">
        <v>0</v>
      </c>
      <c r="D120" s="2">
        <v>0</v>
      </c>
      <c r="E120" s="2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</row>
    <row r="121" spans="1:19" ht="15.9" customHeight="1" x14ac:dyDescent="0.3">
      <c r="A121" s="4">
        <v>11340073</v>
      </c>
      <c r="B121" s="4" t="s">
        <v>156</v>
      </c>
      <c r="C121" s="2">
        <v>0</v>
      </c>
      <c r="D121" s="2">
        <v>0</v>
      </c>
      <c r="E121" s="2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</row>
    <row r="122" spans="1:19" ht="15.9" customHeight="1" x14ac:dyDescent="0.3">
      <c r="A122" s="4">
        <v>11340075</v>
      </c>
      <c r="B122" s="4" t="s">
        <v>157</v>
      </c>
      <c r="C122" s="2">
        <v>2</v>
      </c>
      <c r="D122" s="2">
        <v>0</v>
      </c>
      <c r="E122" s="2">
        <v>2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</v>
      </c>
      <c r="M122" s="5">
        <v>0</v>
      </c>
      <c r="N122" s="5">
        <v>1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</row>
    <row r="123" spans="1:19" ht="15.9" customHeight="1" x14ac:dyDescent="0.3">
      <c r="A123" s="4">
        <v>11340076</v>
      </c>
      <c r="B123" s="4" t="s">
        <v>181</v>
      </c>
      <c r="C123" s="2">
        <v>0</v>
      </c>
      <c r="D123" s="2">
        <v>0</v>
      </c>
      <c r="E123" s="2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</row>
    <row r="124" spans="1:19" ht="15.9" customHeight="1" x14ac:dyDescent="0.3">
      <c r="A124" s="4">
        <v>11340077</v>
      </c>
      <c r="B124" s="4" t="s">
        <v>182</v>
      </c>
      <c r="C124" s="2">
        <v>5</v>
      </c>
      <c r="D124" s="2">
        <v>0</v>
      </c>
      <c r="E124" s="2">
        <v>5</v>
      </c>
      <c r="F124" s="5">
        <v>0</v>
      </c>
      <c r="G124" s="5">
        <v>0</v>
      </c>
      <c r="H124" s="5">
        <v>0</v>
      </c>
      <c r="I124" s="5">
        <v>0</v>
      </c>
      <c r="J124" s="5">
        <v>1</v>
      </c>
      <c r="K124" s="5">
        <v>0</v>
      </c>
      <c r="L124" s="5">
        <v>2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</v>
      </c>
      <c r="S124" s="5">
        <v>0</v>
      </c>
    </row>
    <row r="125" spans="1:19" ht="15.9" customHeight="1" x14ac:dyDescent="0.3">
      <c r="A125" s="4">
        <v>11340078</v>
      </c>
      <c r="B125" s="4" t="s">
        <v>188</v>
      </c>
      <c r="C125" s="2">
        <v>0</v>
      </c>
      <c r="D125" s="2">
        <v>0</v>
      </c>
      <c r="E125" s="2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</row>
    <row r="126" spans="1:19" ht="15.9" customHeight="1" x14ac:dyDescent="0.3">
      <c r="A126" s="4">
        <v>11340079</v>
      </c>
      <c r="B126" s="4" t="s">
        <v>189</v>
      </c>
      <c r="C126" s="2">
        <v>43</v>
      </c>
      <c r="D126" s="2">
        <v>6</v>
      </c>
      <c r="E126" s="2">
        <v>49</v>
      </c>
      <c r="F126" s="5">
        <v>4</v>
      </c>
      <c r="G126" s="5">
        <v>2</v>
      </c>
      <c r="H126" s="5">
        <v>8</v>
      </c>
      <c r="I126" s="5">
        <v>0</v>
      </c>
      <c r="J126" s="5">
        <v>9</v>
      </c>
      <c r="K126" s="5">
        <v>0</v>
      </c>
      <c r="L126" s="5">
        <v>6</v>
      </c>
      <c r="M126" s="5">
        <v>0</v>
      </c>
      <c r="N126" s="5">
        <v>1</v>
      </c>
      <c r="O126" s="5">
        <v>0</v>
      </c>
      <c r="P126" s="5">
        <v>3</v>
      </c>
      <c r="Q126" s="5">
        <v>1</v>
      </c>
      <c r="R126" s="5">
        <v>12</v>
      </c>
      <c r="S126" s="5">
        <v>3</v>
      </c>
    </row>
    <row r="127" spans="1:19" ht="15.9" customHeight="1" x14ac:dyDescent="0.3">
      <c r="A127" s="4">
        <v>11340080</v>
      </c>
      <c r="B127" s="4" t="s">
        <v>190</v>
      </c>
      <c r="C127" s="2">
        <v>2</v>
      </c>
      <c r="D127" s="2">
        <v>1</v>
      </c>
      <c r="E127" s="2">
        <v>3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2</v>
      </c>
      <c r="S127" s="5">
        <v>1</v>
      </c>
    </row>
    <row r="128" spans="1:19" ht="15.9" customHeight="1" x14ac:dyDescent="0.3">
      <c r="A128" s="4">
        <v>11460010</v>
      </c>
      <c r="B128" s="4" t="s">
        <v>64</v>
      </c>
      <c r="C128" s="2">
        <v>3</v>
      </c>
      <c r="D128" s="2">
        <v>3</v>
      </c>
      <c r="E128" s="2">
        <v>6</v>
      </c>
      <c r="F128" s="5">
        <v>0</v>
      </c>
      <c r="G128" s="5">
        <v>0</v>
      </c>
      <c r="H128" s="5">
        <v>0</v>
      </c>
      <c r="I128" s="5">
        <v>1</v>
      </c>
      <c r="J128" s="5">
        <v>0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1</v>
      </c>
      <c r="S128" s="5">
        <v>2</v>
      </c>
    </row>
    <row r="129" spans="1:19" ht="15.9" customHeight="1" x14ac:dyDescent="0.3">
      <c r="A129" s="4">
        <v>11460012</v>
      </c>
      <c r="B129" s="4" t="s">
        <v>65</v>
      </c>
      <c r="C129" s="2">
        <v>11</v>
      </c>
      <c r="D129" s="2">
        <v>0</v>
      </c>
      <c r="E129" s="2">
        <v>11</v>
      </c>
      <c r="F129" s="5">
        <v>0</v>
      </c>
      <c r="G129" s="5">
        <v>0</v>
      </c>
      <c r="H129" s="5">
        <v>1</v>
      </c>
      <c r="I129" s="5">
        <v>0</v>
      </c>
      <c r="J129" s="5">
        <v>2</v>
      </c>
      <c r="K129" s="5">
        <v>0</v>
      </c>
      <c r="L129" s="5">
        <v>2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6</v>
      </c>
      <c r="S129" s="5">
        <v>0</v>
      </c>
    </row>
    <row r="130" spans="1:19" ht="15.9" customHeight="1" x14ac:dyDescent="0.3">
      <c r="A130" s="4">
        <v>11460017</v>
      </c>
      <c r="B130" s="4" t="s">
        <v>66</v>
      </c>
      <c r="C130" s="2">
        <v>5</v>
      </c>
      <c r="D130" s="2">
        <v>0</v>
      </c>
      <c r="E130" s="2">
        <v>5</v>
      </c>
      <c r="F130" s="5">
        <v>2</v>
      </c>
      <c r="G130" s="5">
        <v>0</v>
      </c>
      <c r="H130" s="5">
        <v>1</v>
      </c>
      <c r="I130" s="5">
        <v>0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</row>
    <row r="131" spans="1:19" ht="15.9" customHeight="1" x14ac:dyDescent="0.3">
      <c r="A131" s="4">
        <v>11460021</v>
      </c>
      <c r="B131" s="4" t="s">
        <v>67</v>
      </c>
      <c r="C131" s="2">
        <v>13</v>
      </c>
      <c r="D131" s="2">
        <v>2</v>
      </c>
      <c r="E131" s="2">
        <v>15</v>
      </c>
      <c r="F131" s="5">
        <v>0</v>
      </c>
      <c r="G131" s="5">
        <v>0</v>
      </c>
      <c r="H131" s="5">
        <v>2</v>
      </c>
      <c r="I131" s="5">
        <v>0</v>
      </c>
      <c r="J131" s="5">
        <v>4</v>
      </c>
      <c r="K131" s="5">
        <v>0</v>
      </c>
      <c r="L131" s="5">
        <v>3</v>
      </c>
      <c r="M131" s="5">
        <v>0</v>
      </c>
      <c r="N131" s="5">
        <v>0</v>
      </c>
      <c r="O131" s="5">
        <v>0</v>
      </c>
      <c r="P131" s="5">
        <v>0</v>
      </c>
      <c r="Q131" s="5">
        <v>1</v>
      </c>
      <c r="R131" s="5">
        <v>4</v>
      </c>
      <c r="S131" s="5">
        <v>1</v>
      </c>
    </row>
    <row r="132" spans="1:19" ht="15.9" customHeight="1" x14ac:dyDescent="0.3">
      <c r="A132" s="4">
        <v>11460022</v>
      </c>
      <c r="B132" s="4" t="s">
        <v>68</v>
      </c>
      <c r="C132" s="2">
        <v>0</v>
      </c>
      <c r="D132" s="2">
        <v>0</v>
      </c>
      <c r="E132" s="2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</row>
    <row r="133" spans="1:19" ht="15.9" customHeight="1" x14ac:dyDescent="0.3">
      <c r="A133" s="4">
        <v>11460023</v>
      </c>
      <c r="B133" s="4" t="s">
        <v>69</v>
      </c>
      <c r="C133" s="2">
        <v>0</v>
      </c>
      <c r="D133" s="2">
        <v>0</v>
      </c>
      <c r="E133" s="2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</row>
    <row r="134" spans="1:19" ht="15.9" customHeight="1" x14ac:dyDescent="0.3">
      <c r="A134" s="4">
        <v>11460024</v>
      </c>
      <c r="B134" s="4" t="s">
        <v>70</v>
      </c>
      <c r="C134" s="2">
        <v>0</v>
      </c>
      <c r="D134" s="2">
        <v>0</v>
      </c>
      <c r="E134" s="2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</row>
    <row r="135" spans="1:19" ht="15.9" customHeight="1" x14ac:dyDescent="0.3">
      <c r="A135" s="4">
        <v>11460027</v>
      </c>
      <c r="B135" s="4" t="s">
        <v>191</v>
      </c>
      <c r="C135" s="2">
        <v>31</v>
      </c>
      <c r="D135" s="2">
        <v>7</v>
      </c>
      <c r="E135" s="2">
        <v>38</v>
      </c>
      <c r="F135" s="5">
        <v>2</v>
      </c>
      <c r="G135" s="5">
        <v>0</v>
      </c>
      <c r="H135" s="5">
        <v>9</v>
      </c>
      <c r="I135" s="5">
        <v>1</v>
      </c>
      <c r="J135" s="5">
        <v>11</v>
      </c>
      <c r="K135" s="5">
        <v>0</v>
      </c>
      <c r="L135" s="5">
        <v>4</v>
      </c>
      <c r="M135" s="5">
        <v>0</v>
      </c>
      <c r="N135" s="5">
        <v>0</v>
      </c>
      <c r="O135" s="5">
        <v>0</v>
      </c>
      <c r="P135" s="5">
        <v>1</v>
      </c>
      <c r="Q135" s="5">
        <v>4</v>
      </c>
      <c r="R135" s="5">
        <v>4</v>
      </c>
      <c r="S135" s="5">
        <v>2</v>
      </c>
    </row>
    <row r="136" spans="1:19" ht="15.9" customHeight="1" x14ac:dyDescent="0.3">
      <c r="A136" s="4">
        <v>11460028</v>
      </c>
      <c r="B136" s="4" t="s">
        <v>71</v>
      </c>
      <c r="C136" s="2">
        <v>8</v>
      </c>
      <c r="D136" s="2">
        <v>4</v>
      </c>
      <c r="E136" s="2">
        <v>12</v>
      </c>
      <c r="F136" s="5">
        <v>0</v>
      </c>
      <c r="G136" s="5">
        <v>0</v>
      </c>
      <c r="H136" s="5">
        <v>3</v>
      </c>
      <c r="I136" s="5">
        <v>0</v>
      </c>
      <c r="J136" s="5">
        <v>0</v>
      </c>
      <c r="K136" s="5">
        <v>1</v>
      </c>
      <c r="L136" s="5">
        <v>0</v>
      </c>
      <c r="M136" s="5">
        <v>0</v>
      </c>
      <c r="N136" s="5">
        <v>1</v>
      </c>
      <c r="O136" s="5">
        <v>0</v>
      </c>
      <c r="P136" s="5">
        <v>1</v>
      </c>
      <c r="Q136" s="5">
        <v>1</v>
      </c>
      <c r="R136" s="5">
        <v>3</v>
      </c>
      <c r="S136" s="5">
        <v>2</v>
      </c>
    </row>
    <row r="137" spans="1:19" ht="15.9" customHeight="1" x14ac:dyDescent="0.3">
      <c r="A137" s="4">
        <v>11460029</v>
      </c>
      <c r="B137" s="4" t="s">
        <v>72</v>
      </c>
      <c r="C137" s="2">
        <v>12</v>
      </c>
      <c r="D137" s="2">
        <v>0</v>
      </c>
      <c r="E137" s="2">
        <v>12</v>
      </c>
      <c r="F137" s="5">
        <v>4</v>
      </c>
      <c r="G137" s="5">
        <v>0</v>
      </c>
      <c r="H137" s="5">
        <v>3</v>
      </c>
      <c r="I137" s="5">
        <v>0</v>
      </c>
      <c r="J137" s="5">
        <v>2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1</v>
      </c>
      <c r="Q137" s="5">
        <v>0</v>
      </c>
      <c r="R137" s="5">
        <v>2</v>
      </c>
      <c r="S137" s="5">
        <v>0</v>
      </c>
    </row>
    <row r="138" spans="1:19" ht="15.9" customHeight="1" x14ac:dyDescent="0.3">
      <c r="A138" s="4">
        <v>11480006</v>
      </c>
      <c r="B138" s="4" t="s">
        <v>158</v>
      </c>
      <c r="C138" s="2">
        <v>7</v>
      </c>
      <c r="D138" s="2">
        <v>4</v>
      </c>
      <c r="E138" s="2">
        <v>11</v>
      </c>
      <c r="F138" s="5">
        <v>3</v>
      </c>
      <c r="G138" s="5">
        <v>3</v>
      </c>
      <c r="H138" s="5">
        <v>2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2</v>
      </c>
      <c r="S138" s="5">
        <v>1</v>
      </c>
    </row>
    <row r="139" spans="1:19" ht="15.9" customHeight="1" x14ac:dyDescent="0.3">
      <c r="A139" s="4">
        <v>11480019</v>
      </c>
      <c r="B139" s="4" t="s">
        <v>159</v>
      </c>
      <c r="C139" s="2">
        <v>0</v>
      </c>
      <c r="D139" s="2">
        <v>0</v>
      </c>
      <c r="E139" s="2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</row>
    <row r="140" spans="1:19" ht="15.9" customHeight="1" x14ac:dyDescent="0.3">
      <c r="A140" s="4">
        <v>11480020</v>
      </c>
      <c r="B140" s="4" t="s">
        <v>160</v>
      </c>
      <c r="C140" s="2">
        <v>0</v>
      </c>
      <c r="D140" s="2">
        <v>0</v>
      </c>
      <c r="E140" s="2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</row>
    <row r="141" spans="1:19" ht="15.9" customHeight="1" x14ac:dyDescent="0.3">
      <c r="A141" s="4">
        <v>11480022</v>
      </c>
      <c r="B141" s="4" t="s">
        <v>161</v>
      </c>
      <c r="C141" s="2">
        <v>0</v>
      </c>
      <c r="D141" s="2">
        <v>0</v>
      </c>
      <c r="E141" s="2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</row>
    <row r="142" spans="1:19" ht="15.9" customHeight="1" x14ac:dyDescent="0.3">
      <c r="A142" s="4">
        <v>11480027</v>
      </c>
      <c r="B142" s="4" t="s">
        <v>192</v>
      </c>
      <c r="C142" s="2">
        <v>16</v>
      </c>
      <c r="D142" s="2">
        <v>5</v>
      </c>
      <c r="E142" s="2">
        <v>21</v>
      </c>
      <c r="F142" s="5">
        <v>7</v>
      </c>
      <c r="G142" s="5">
        <v>3</v>
      </c>
      <c r="H142" s="5">
        <v>3</v>
      </c>
      <c r="I142" s="5">
        <v>0</v>
      </c>
      <c r="J142" s="5">
        <v>1</v>
      </c>
      <c r="K142" s="5">
        <v>0</v>
      </c>
      <c r="L142" s="5">
        <v>1</v>
      </c>
      <c r="M142" s="5">
        <v>0</v>
      </c>
      <c r="N142" s="5">
        <v>1</v>
      </c>
      <c r="O142" s="5">
        <v>0</v>
      </c>
      <c r="P142" s="5">
        <v>1</v>
      </c>
      <c r="Q142" s="5">
        <v>0</v>
      </c>
      <c r="R142" s="5">
        <v>2</v>
      </c>
      <c r="S142" s="5">
        <v>2</v>
      </c>
    </row>
    <row r="143" spans="1:19" ht="15.9" customHeight="1" x14ac:dyDescent="0.3">
      <c r="A143" s="4">
        <v>11480028</v>
      </c>
      <c r="B143" s="4" t="s">
        <v>162</v>
      </c>
      <c r="C143" s="2">
        <v>4</v>
      </c>
      <c r="D143" s="2">
        <v>1</v>
      </c>
      <c r="E143" s="2">
        <v>5</v>
      </c>
      <c r="F143" s="5">
        <v>1</v>
      </c>
      <c r="G143" s="5">
        <v>0</v>
      </c>
      <c r="H143" s="5">
        <v>1</v>
      </c>
      <c r="I143" s="5">
        <v>0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1</v>
      </c>
      <c r="P143" s="5">
        <v>0</v>
      </c>
      <c r="Q143" s="5">
        <v>0</v>
      </c>
      <c r="R143" s="5">
        <v>0</v>
      </c>
      <c r="S143" s="5">
        <v>0</v>
      </c>
    </row>
    <row r="144" spans="1:19" ht="15.9" customHeight="1" x14ac:dyDescent="0.3">
      <c r="A144" s="4">
        <v>11480037</v>
      </c>
      <c r="B144" s="4" t="s">
        <v>193</v>
      </c>
      <c r="C144" s="2">
        <v>0</v>
      </c>
      <c r="D144" s="2">
        <v>0</v>
      </c>
      <c r="E144" s="2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</row>
    <row r="145" spans="1:19" ht="15.9" customHeight="1" x14ac:dyDescent="0.3">
      <c r="A145" s="4">
        <v>11650004</v>
      </c>
      <c r="B145" s="4" t="s">
        <v>73</v>
      </c>
      <c r="C145" s="2">
        <v>15</v>
      </c>
      <c r="D145" s="2">
        <v>1</v>
      </c>
      <c r="E145" s="2">
        <v>16</v>
      </c>
      <c r="F145" s="5">
        <v>0</v>
      </c>
      <c r="G145" s="5">
        <v>0</v>
      </c>
      <c r="H145" s="5">
        <v>3</v>
      </c>
      <c r="I145" s="5">
        <v>0</v>
      </c>
      <c r="J145" s="5">
        <v>7</v>
      </c>
      <c r="K145" s="5">
        <v>0</v>
      </c>
      <c r="L145" s="5">
        <v>0</v>
      </c>
      <c r="M145" s="5">
        <v>1</v>
      </c>
      <c r="N145" s="5">
        <v>1</v>
      </c>
      <c r="O145" s="5">
        <v>0</v>
      </c>
      <c r="P145" s="5">
        <v>1</v>
      </c>
      <c r="Q145" s="5">
        <v>0</v>
      </c>
      <c r="R145" s="5">
        <v>3</v>
      </c>
      <c r="S145" s="5">
        <v>0</v>
      </c>
    </row>
    <row r="146" spans="1:19" ht="15.9" customHeight="1" x14ac:dyDescent="0.3">
      <c r="A146" s="4">
        <v>11650014</v>
      </c>
      <c r="B146" s="4" t="s">
        <v>74</v>
      </c>
      <c r="C146" s="2">
        <v>1</v>
      </c>
      <c r="D146" s="2">
        <v>0</v>
      </c>
      <c r="E146" s="2">
        <v>1</v>
      </c>
      <c r="F146" s="5">
        <v>0</v>
      </c>
      <c r="G146" s="5">
        <v>0</v>
      </c>
      <c r="H146" s="5">
        <v>0</v>
      </c>
      <c r="I146" s="5">
        <v>0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</row>
    <row r="147" spans="1:19" ht="15.9" customHeight="1" x14ac:dyDescent="0.3">
      <c r="A147" s="4">
        <v>11650016</v>
      </c>
      <c r="B147" s="4" t="s">
        <v>75</v>
      </c>
      <c r="C147" s="2">
        <v>0</v>
      </c>
      <c r="D147" s="2">
        <v>0</v>
      </c>
      <c r="E147" s="2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</row>
    <row r="148" spans="1:19" ht="15.9" customHeight="1" x14ac:dyDescent="0.3">
      <c r="A148" s="4">
        <v>11650017</v>
      </c>
      <c r="B148" s="4" t="s">
        <v>76</v>
      </c>
      <c r="C148" s="2">
        <v>2</v>
      </c>
      <c r="D148" s="2">
        <v>1</v>
      </c>
      <c r="E148" s="2">
        <v>3</v>
      </c>
      <c r="F148" s="5">
        <v>0</v>
      </c>
      <c r="G148" s="5">
        <v>0</v>
      </c>
      <c r="H148" s="5">
        <v>0</v>
      </c>
      <c r="I148" s="5">
        <v>0</v>
      </c>
      <c r="J148" s="5">
        <v>1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1</v>
      </c>
      <c r="S148" s="5">
        <v>1</v>
      </c>
    </row>
    <row r="149" spans="1:19" ht="15.9" customHeight="1" x14ac:dyDescent="0.3">
      <c r="A149" s="4">
        <v>11650018</v>
      </c>
      <c r="B149" s="4" t="s">
        <v>77</v>
      </c>
      <c r="C149" s="2">
        <v>17</v>
      </c>
      <c r="D149" s="2">
        <v>1</v>
      </c>
      <c r="E149" s="2">
        <v>18</v>
      </c>
      <c r="F149" s="5">
        <v>1</v>
      </c>
      <c r="G149" s="5">
        <v>0</v>
      </c>
      <c r="H149" s="5">
        <v>2</v>
      </c>
      <c r="I149" s="5">
        <v>1</v>
      </c>
      <c r="J149" s="5">
        <v>2</v>
      </c>
      <c r="K149" s="5">
        <v>0</v>
      </c>
      <c r="L149" s="5">
        <v>5</v>
      </c>
      <c r="M149" s="5">
        <v>0</v>
      </c>
      <c r="N149" s="5">
        <v>0</v>
      </c>
      <c r="O149" s="5">
        <v>0</v>
      </c>
      <c r="P149" s="5">
        <v>3</v>
      </c>
      <c r="Q149" s="5">
        <v>0</v>
      </c>
      <c r="R149" s="5">
        <v>4</v>
      </c>
      <c r="S149" s="5">
        <v>0</v>
      </c>
    </row>
    <row r="150" spans="1:19" ht="15.9" customHeight="1" x14ac:dyDescent="0.3">
      <c r="A150" s="4">
        <v>11650026</v>
      </c>
      <c r="B150" s="4" t="s">
        <v>78</v>
      </c>
      <c r="C150" s="2">
        <v>0</v>
      </c>
      <c r="D150" s="2">
        <v>0</v>
      </c>
      <c r="E150" s="2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</row>
    <row r="151" spans="1:19" ht="15.9" customHeight="1" x14ac:dyDescent="0.3">
      <c r="A151" s="4">
        <v>11650034</v>
      </c>
      <c r="B151" s="4" t="s">
        <v>79</v>
      </c>
      <c r="C151" s="2">
        <v>19</v>
      </c>
      <c r="D151" s="2">
        <v>0</v>
      </c>
      <c r="E151" s="2">
        <v>19</v>
      </c>
      <c r="F151" s="5">
        <v>3</v>
      </c>
      <c r="G151" s="5">
        <v>0</v>
      </c>
      <c r="H151" s="5">
        <v>6</v>
      </c>
      <c r="I151" s="5">
        <v>0</v>
      </c>
      <c r="J151" s="5">
        <v>2</v>
      </c>
      <c r="K151" s="5">
        <v>0</v>
      </c>
      <c r="L151" s="5">
        <v>2</v>
      </c>
      <c r="M151" s="5">
        <v>0</v>
      </c>
      <c r="N151" s="5">
        <v>0</v>
      </c>
      <c r="O151" s="5">
        <v>0</v>
      </c>
      <c r="P151" s="5">
        <v>1</v>
      </c>
      <c r="Q151" s="5">
        <v>0</v>
      </c>
      <c r="R151" s="5">
        <v>5</v>
      </c>
      <c r="S151" s="5">
        <v>0</v>
      </c>
    </row>
    <row r="152" spans="1:19" ht="15.9" customHeight="1" x14ac:dyDescent="0.3">
      <c r="A152" s="4">
        <v>11660001</v>
      </c>
      <c r="B152" s="4" t="s">
        <v>163</v>
      </c>
      <c r="C152" s="2">
        <v>41</v>
      </c>
      <c r="D152" s="2">
        <v>9</v>
      </c>
      <c r="E152" s="2">
        <v>50</v>
      </c>
      <c r="F152" s="5">
        <v>9</v>
      </c>
      <c r="G152" s="5">
        <v>3</v>
      </c>
      <c r="H152" s="5">
        <v>11</v>
      </c>
      <c r="I152" s="5">
        <v>1</v>
      </c>
      <c r="J152" s="5">
        <v>8</v>
      </c>
      <c r="K152" s="5">
        <v>2</v>
      </c>
      <c r="L152" s="5">
        <v>3</v>
      </c>
      <c r="M152" s="5">
        <v>0</v>
      </c>
      <c r="N152" s="5">
        <v>2</v>
      </c>
      <c r="O152" s="5">
        <v>0</v>
      </c>
      <c r="P152" s="5">
        <v>1</v>
      </c>
      <c r="Q152" s="5">
        <v>0</v>
      </c>
      <c r="R152" s="5">
        <v>7</v>
      </c>
      <c r="S152" s="5">
        <v>3</v>
      </c>
    </row>
    <row r="153" spans="1:19" ht="15.9" customHeight="1" x14ac:dyDescent="0.3">
      <c r="A153" s="4">
        <v>11660003</v>
      </c>
      <c r="B153" s="4" t="s">
        <v>164</v>
      </c>
      <c r="C153" s="2">
        <v>12</v>
      </c>
      <c r="D153" s="2">
        <v>2</v>
      </c>
      <c r="E153" s="2">
        <v>14</v>
      </c>
      <c r="F153" s="5">
        <v>1</v>
      </c>
      <c r="G153" s="5">
        <v>0</v>
      </c>
      <c r="H153" s="5">
        <v>2</v>
      </c>
      <c r="I153" s="5">
        <v>0</v>
      </c>
      <c r="J153" s="5">
        <v>0</v>
      </c>
      <c r="K153" s="5">
        <v>1</v>
      </c>
      <c r="L153" s="5">
        <v>3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6</v>
      </c>
      <c r="S153" s="5">
        <v>1</v>
      </c>
    </row>
    <row r="154" spans="1:19" ht="15.9" customHeight="1" x14ac:dyDescent="0.3">
      <c r="A154" s="4">
        <v>11660007</v>
      </c>
      <c r="B154" s="4" t="s">
        <v>165</v>
      </c>
      <c r="C154" s="2">
        <v>0</v>
      </c>
      <c r="D154" s="2">
        <v>0</v>
      </c>
      <c r="E154" s="2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</row>
    <row r="155" spans="1:19" ht="15.9" customHeight="1" x14ac:dyDescent="0.3">
      <c r="A155" s="4">
        <v>11660008</v>
      </c>
      <c r="B155" s="4" t="s">
        <v>166</v>
      </c>
      <c r="C155" s="2">
        <v>1</v>
      </c>
      <c r="D155" s="2">
        <v>1</v>
      </c>
      <c r="E155" s="2">
        <v>2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1</v>
      </c>
      <c r="S155" s="5">
        <v>1</v>
      </c>
    </row>
    <row r="156" spans="1:19" ht="15.9" customHeight="1" x14ac:dyDescent="0.3">
      <c r="A156" s="4">
        <v>11660009</v>
      </c>
      <c r="B156" s="4" t="s">
        <v>167</v>
      </c>
      <c r="C156" s="2">
        <v>39</v>
      </c>
      <c r="D156" s="2">
        <v>24</v>
      </c>
      <c r="E156" s="2">
        <v>63</v>
      </c>
      <c r="F156" s="5">
        <v>27</v>
      </c>
      <c r="G156" s="5">
        <v>21</v>
      </c>
      <c r="H156" s="5">
        <v>3</v>
      </c>
      <c r="I156" s="5">
        <v>1</v>
      </c>
      <c r="J156" s="5">
        <v>2</v>
      </c>
      <c r="K156" s="5">
        <v>0</v>
      </c>
      <c r="L156" s="5">
        <v>2</v>
      </c>
      <c r="M156" s="5">
        <v>1</v>
      </c>
      <c r="N156" s="5">
        <v>0</v>
      </c>
      <c r="O156" s="5">
        <v>0</v>
      </c>
      <c r="P156" s="5">
        <v>1</v>
      </c>
      <c r="Q156" s="5">
        <v>0</v>
      </c>
      <c r="R156" s="5">
        <v>4</v>
      </c>
      <c r="S156" s="5">
        <v>1</v>
      </c>
    </row>
    <row r="157" spans="1:19" ht="15.9" customHeight="1" x14ac:dyDescent="0.3">
      <c r="A157" s="4">
        <v>11660011</v>
      </c>
      <c r="B157" s="4" t="s">
        <v>168</v>
      </c>
      <c r="C157" s="2">
        <v>7</v>
      </c>
      <c r="D157" s="2">
        <v>2</v>
      </c>
      <c r="E157" s="2">
        <v>9</v>
      </c>
      <c r="F157" s="5">
        <v>0</v>
      </c>
      <c r="G157" s="5">
        <v>0</v>
      </c>
      <c r="H157" s="5">
        <v>1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1</v>
      </c>
      <c r="Q157" s="5">
        <v>0</v>
      </c>
      <c r="R157" s="5">
        <v>5</v>
      </c>
      <c r="S157" s="5">
        <v>2</v>
      </c>
    </row>
    <row r="158" spans="1:19" ht="15.9" customHeight="1" x14ac:dyDescent="0.3">
      <c r="A158" s="4">
        <v>11660019</v>
      </c>
      <c r="B158" s="4" t="s">
        <v>169</v>
      </c>
      <c r="C158" s="2">
        <v>4</v>
      </c>
      <c r="D158" s="2">
        <v>0</v>
      </c>
      <c r="E158" s="2">
        <v>4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3</v>
      </c>
      <c r="S158" s="5">
        <v>0</v>
      </c>
    </row>
    <row r="159" spans="1:19" ht="15.9" customHeight="1" x14ac:dyDescent="0.3">
      <c r="A159" s="4">
        <v>11660020</v>
      </c>
      <c r="B159" s="4" t="s">
        <v>170</v>
      </c>
      <c r="C159" s="2">
        <v>36</v>
      </c>
      <c r="D159" s="2">
        <v>9</v>
      </c>
      <c r="E159" s="2">
        <v>45</v>
      </c>
      <c r="F159" s="5">
        <v>1</v>
      </c>
      <c r="G159" s="5">
        <v>0</v>
      </c>
      <c r="H159" s="5">
        <v>9</v>
      </c>
      <c r="I159" s="5">
        <v>0</v>
      </c>
      <c r="J159" s="5">
        <v>11</v>
      </c>
      <c r="K159" s="5">
        <v>1</v>
      </c>
      <c r="L159" s="5">
        <v>4</v>
      </c>
      <c r="M159" s="5">
        <v>0</v>
      </c>
      <c r="N159" s="5">
        <v>0</v>
      </c>
      <c r="O159" s="5">
        <v>0</v>
      </c>
      <c r="P159" s="5">
        <v>1</v>
      </c>
      <c r="Q159" s="5">
        <v>2</v>
      </c>
      <c r="R159" s="5">
        <v>10</v>
      </c>
      <c r="S159" s="5">
        <v>6</v>
      </c>
    </row>
    <row r="160" spans="1:19" ht="15.9" customHeight="1" x14ac:dyDescent="0.3">
      <c r="A160" s="4">
        <v>11660021</v>
      </c>
      <c r="B160" s="4" t="s">
        <v>171</v>
      </c>
      <c r="C160" s="2">
        <v>6</v>
      </c>
      <c r="D160" s="2">
        <v>1</v>
      </c>
      <c r="E160" s="2">
        <v>7</v>
      </c>
      <c r="F160" s="5">
        <v>1</v>
      </c>
      <c r="G160" s="5">
        <v>0</v>
      </c>
      <c r="H160" s="5">
        <v>2</v>
      </c>
      <c r="I160" s="5">
        <v>0</v>
      </c>
      <c r="J160" s="5">
        <v>1</v>
      </c>
      <c r="K160" s="5">
        <v>0</v>
      </c>
      <c r="L160" s="5">
        <v>1</v>
      </c>
      <c r="M160" s="5">
        <v>1</v>
      </c>
      <c r="N160" s="5">
        <v>0</v>
      </c>
      <c r="O160" s="5">
        <v>0</v>
      </c>
      <c r="P160" s="5">
        <v>0</v>
      </c>
      <c r="Q160" s="5">
        <v>0</v>
      </c>
      <c r="R160" s="5">
        <v>1</v>
      </c>
      <c r="S160" s="5">
        <v>0</v>
      </c>
    </row>
    <row r="161" spans="1:19" ht="15.9" customHeight="1" x14ac:dyDescent="0.3">
      <c r="A161" s="4">
        <v>11660031</v>
      </c>
      <c r="B161" s="4" t="s">
        <v>172</v>
      </c>
      <c r="C161" s="2">
        <v>8</v>
      </c>
      <c r="D161" s="2">
        <v>0</v>
      </c>
      <c r="E161" s="2">
        <v>8</v>
      </c>
      <c r="F161" s="5">
        <v>1</v>
      </c>
      <c r="G161" s="5">
        <v>0</v>
      </c>
      <c r="H161" s="5">
        <v>6</v>
      </c>
      <c r="I161" s="5">
        <v>0</v>
      </c>
      <c r="J161" s="5">
        <v>0</v>
      </c>
      <c r="K161" s="5">
        <v>0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</row>
    <row r="162" spans="1:19" ht="15.9" customHeight="1" x14ac:dyDescent="0.3">
      <c r="A162" s="4">
        <v>11660032</v>
      </c>
      <c r="B162" s="4" t="s">
        <v>173</v>
      </c>
      <c r="C162" s="2">
        <v>3</v>
      </c>
      <c r="D162" s="2">
        <v>1</v>
      </c>
      <c r="E162" s="2">
        <v>4</v>
      </c>
      <c r="F162" s="5">
        <v>0</v>
      </c>
      <c r="G162" s="5">
        <v>0</v>
      </c>
      <c r="H162" s="5">
        <v>2</v>
      </c>
      <c r="I162" s="5">
        <v>0</v>
      </c>
      <c r="J162" s="5">
        <v>1</v>
      </c>
      <c r="K162" s="5">
        <v>1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</row>
    <row r="163" spans="1:19" ht="15.9" customHeight="1" x14ac:dyDescent="0.3">
      <c r="A163" s="4">
        <v>11660038</v>
      </c>
      <c r="B163" s="4" t="s">
        <v>174</v>
      </c>
      <c r="C163" s="2">
        <v>1</v>
      </c>
      <c r="D163" s="2">
        <v>0</v>
      </c>
      <c r="E163" s="2">
        <v>1</v>
      </c>
      <c r="F163" s="5">
        <v>0</v>
      </c>
      <c r="G163" s="5">
        <v>0</v>
      </c>
      <c r="H163" s="5">
        <v>1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</row>
    <row r="164" spans="1:19" ht="15.9" customHeight="1" x14ac:dyDescent="0.3">
      <c r="A164" s="4">
        <v>11660041</v>
      </c>
      <c r="B164" s="4" t="s">
        <v>175</v>
      </c>
      <c r="C164" s="2">
        <v>14</v>
      </c>
      <c r="D164" s="2">
        <v>4</v>
      </c>
      <c r="E164" s="2">
        <v>18</v>
      </c>
      <c r="F164" s="5">
        <v>0</v>
      </c>
      <c r="G164" s="5">
        <v>0</v>
      </c>
      <c r="H164" s="5">
        <v>4</v>
      </c>
      <c r="I164" s="5">
        <v>1</v>
      </c>
      <c r="J164" s="5">
        <v>5</v>
      </c>
      <c r="K164" s="5">
        <v>1</v>
      </c>
      <c r="L164" s="5">
        <v>1</v>
      </c>
      <c r="M164" s="5">
        <v>1</v>
      </c>
      <c r="N164" s="5">
        <v>0</v>
      </c>
      <c r="O164" s="5">
        <v>0</v>
      </c>
      <c r="P164" s="5">
        <v>0</v>
      </c>
      <c r="Q164" s="5">
        <v>0</v>
      </c>
      <c r="R164" s="5">
        <v>4</v>
      </c>
      <c r="S164" s="5">
        <v>1</v>
      </c>
    </row>
    <row r="165" spans="1:19" ht="15.9" customHeight="1" x14ac:dyDescent="0.3">
      <c r="A165" s="4">
        <v>11810001</v>
      </c>
      <c r="B165" s="4" t="s">
        <v>183</v>
      </c>
      <c r="C165" s="2">
        <v>32</v>
      </c>
      <c r="D165" s="2">
        <v>9</v>
      </c>
      <c r="E165" s="2">
        <v>41</v>
      </c>
      <c r="F165" s="5">
        <v>13</v>
      </c>
      <c r="G165" s="5">
        <v>3</v>
      </c>
      <c r="H165" s="5">
        <v>2</v>
      </c>
      <c r="I165" s="5">
        <v>3</v>
      </c>
      <c r="J165" s="5">
        <v>5</v>
      </c>
      <c r="K165" s="5">
        <v>0</v>
      </c>
      <c r="L165" s="5">
        <v>3</v>
      </c>
      <c r="M165" s="5">
        <v>0</v>
      </c>
      <c r="N165" s="5">
        <v>0</v>
      </c>
      <c r="O165" s="5">
        <v>0</v>
      </c>
      <c r="P165" s="5">
        <v>1</v>
      </c>
      <c r="Q165" s="5">
        <v>0</v>
      </c>
      <c r="R165" s="5">
        <v>8</v>
      </c>
      <c r="S165" s="5">
        <v>3</v>
      </c>
    </row>
    <row r="166" spans="1:19" ht="15.9" customHeight="1" x14ac:dyDescent="0.3">
      <c r="A166" s="4">
        <v>11810003</v>
      </c>
      <c r="B166" s="4" t="s">
        <v>80</v>
      </c>
      <c r="C166" s="2">
        <v>15</v>
      </c>
      <c r="D166" s="2">
        <v>1</v>
      </c>
      <c r="E166" s="2">
        <v>16</v>
      </c>
      <c r="F166" s="5">
        <v>1</v>
      </c>
      <c r="G166" s="5">
        <v>0</v>
      </c>
      <c r="H166" s="5">
        <v>1</v>
      </c>
      <c r="I166" s="5">
        <v>0</v>
      </c>
      <c r="J166" s="5">
        <v>1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12</v>
      </c>
      <c r="S166" s="5">
        <v>1</v>
      </c>
    </row>
    <row r="167" spans="1:19" ht="15.9" customHeight="1" x14ac:dyDescent="0.3">
      <c r="A167" s="4">
        <v>11810008</v>
      </c>
      <c r="B167" s="4" t="s">
        <v>81</v>
      </c>
      <c r="C167" s="2">
        <v>21</v>
      </c>
      <c r="D167" s="2">
        <v>9</v>
      </c>
      <c r="E167" s="2">
        <v>30</v>
      </c>
      <c r="F167" s="5">
        <v>1</v>
      </c>
      <c r="G167" s="5">
        <v>0</v>
      </c>
      <c r="H167" s="5">
        <v>2</v>
      </c>
      <c r="I167" s="5">
        <v>1</v>
      </c>
      <c r="J167" s="5">
        <v>6</v>
      </c>
      <c r="K167" s="5">
        <v>1</v>
      </c>
      <c r="L167" s="5">
        <v>1</v>
      </c>
      <c r="M167" s="5">
        <v>0</v>
      </c>
      <c r="N167" s="5">
        <v>1</v>
      </c>
      <c r="O167" s="5">
        <v>0</v>
      </c>
      <c r="P167" s="5">
        <v>3</v>
      </c>
      <c r="Q167" s="5">
        <v>0</v>
      </c>
      <c r="R167" s="5">
        <v>7</v>
      </c>
      <c r="S167" s="5">
        <v>7</v>
      </c>
    </row>
    <row r="168" spans="1:19" ht="15.9" customHeight="1" x14ac:dyDescent="0.3">
      <c r="A168" s="4">
        <v>11810013</v>
      </c>
      <c r="B168" s="4" t="s">
        <v>82</v>
      </c>
      <c r="C168" s="2">
        <v>9</v>
      </c>
      <c r="D168" s="2">
        <v>6</v>
      </c>
      <c r="E168" s="2">
        <v>15</v>
      </c>
      <c r="F168" s="5">
        <v>1</v>
      </c>
      <c r="G168" s="5">
        <v>2</v>
      </c>
      <c r="H168" s="5">
        <v>1</v>
      </c>
      <c r="I168" s="5">
        <v>1</v>
      </c>
      <c r="J168" s="5">
        <v>4</v>
      </c>
      <c r="K168" s="5">
        <v>0</v>
      </c>
      <c r="L168" s="5">
        <v>0</v>
      </c>
      <c r="M168" s="5">
        <v>0</v>
      </c>
      <c r="N168" s="5">
        <v>1</v>
      </c>
      <c r="O168" s="5">
        <v>0</v>
      </c>
      <c r="P168" s="5">
        <v>0</v>
      </c>
      <c r="Q168" s="5">
        <v>0</v>
      </c>
      <c r="R168" s="5">
        <v>2</v>
      </c>
      <c r="S168" s="5">
        <v>3</v>
      </c>
    </row>
    <row r="169" spans="1:19" ht="15.9" customHeight="1" x14ac:dyDescent="0.3">
      <c r="A169" s="4">
        <v>11810015</v>
      </c>
      <c r="B169" s="4" t="s">
        <v>83</v>
      </c>
      <c r="C169" s="2">
        <v>35</v>
      </c>
      <c r="D169" s="2">
        <v>13</v>
      </c>
      <c r="E169" s="2">
        <v>48</v>
      </c>
      <c r="F169" s="5">
        <v>11</v>
      </c>
      <c r="G169" s="5">
        <v>2</v>
      </c>
      <c r="H169" s="5">
        <v>5</v>
      </c>
      <c r="I169" s="5">
        <v>0</v>
      </c>
      <c r="J169" s="5">
        <v>1</v>
      </c>
      <c r="K169" s="5">
        <v>0</v>
      </c>
      <c r="L169" s="5">
        <v>5</v>
      </c>
      <c r="M169" s="5">
        <v>0</v>
      </c>
      <c r="N169" s="5">
        <v>1</v>
      </c>
      <c r="O169" s="5">
        <v>0</v>
      </c>
      <c r="P169" s="5">
        <v>1</v>
      </c>
      <c r="Q169" s="5">
        <v>3</v>
      </c>
      <c r="R169" s="5">
        <v>11</v>
      </c>
      <c r="S169" s="5">
        <v>8</v>
      </c>
    </row>
    <row r="170" spans="1:19" ht="15.9" customHeight="1" x14ac:dyDescent="0.3">
      <c r="A170" s="4">
        <v>11810024</v>
      </c>
      <c r="B170" s="4" t="s">
        <v>84</v>
      </c>
      <c r="C170" s="2">
        <v>27</v>
      </c>
      <c r="D170" s="2">
        <v>2</v>
      </c>
      <c r="E170" s="2">
        <v>29</v>
      </c>
      <c r="F170" s="5">
        <v>2</v>
      </c>
      <c r="G170" s="5">
        <v>0</v>
      </c>
      <c r="H170" s="5">
        <v>2</v>
      </c>
      <c r="I170" s="5">
        <v>0</v>
      </c>
      <c r="J170" s="5">
        <v>6</v>
      </c>
      <c r="K170" s="5">
        <v>0</v>
      </c>
      <c r="L170" s="5">
        <v>4</v>
      </c>
      <c r="M170" s="5">
        <v>0</v>
      </c>
      <c r="N170" s="5">
        <v>0</v>
      </c>
      <c r="O170" s="5">
        <v>0</v>
      </c>
      <c r="P170" s="5">
        <v>6</v>
      </c>
      <c r="Q170" s="5">
        <v>0</v>
      </c>
      <c r="R170" s="5">
        <v>7</v>
      </c>
      <c r="S170" s="5">
        <v>2</v>
      </c>
    </row>
    <row r="171" spans="1:19" ht="15.9" customHeight="1" x14ac:dyDescent="0.3">
      <c r="A171" s="4">
        <v>11810028</v>
      </c>
      <c r="B171" s="4" t="s">
        <v>85</v>
      </c>
      <c r="C171" s="2">
        <v>26</v>
      </c>
      <c r="D171" s="2">
        <v>9</v>
      </c>
      <c r="E171" s="2">
        <v>35</v>
      </c>
      <c r="F171" s="5">
        <v>0</v>
      </c>
      <c r="G171" s="5">
        <v>0</v>
      </c>
      <c r="H171" s="5">
        <v>5</v>
      </c>
      <c r="I171" s="5">
        <v>3</v>
      </c>
      <c r="J171" s="5">
        <v>5</v>
      </c>
      <c r="K171" s="5">
        <v>0</v>
      </c>
      <c r="L171" s="5">
        <v>0</v>
      </c>
      <c r="M171" s="5">
        <v>0</v>
      </c>
      <c r="N171" s="5">
        <v>1</v>
      </c>
      <c r="O171" s="5">
        <v>1</v>
      </c>
      <c r="P171" s="5">
        <v>0</v>
      </c>
      <c r="Q171" s="5">
        <v>0</v>
      </c>
      <c r="R171" s="5">
        <v>15</v>
      </c>
      <c r="S171" s="5">
        <v>5</v>
      </c>
    </row>
    <row r="172" spans="1:19" ht="15.9" customHeight="1" x14ac:dyDescent="0.3">
      <c r="A172" s="4">
        <v>11810030</v>
      </c>
      <c r="B172" s="4" t="s">
        <v>86</v>
      </c>
      <c r="C172" s="2">
        <v>1</v>
      </c>
      <c r="D172" s="2">
        <v>1</v>
      </c>
      <c r="E172" s="2">
        <v>2</v>
      </c>
      <c r="F172" s="5">
        <v>0</v>
      </c>
      <c r="G172" s="5">
        <v>0</v>
      </c>
      <c r="H172" s="5">
        <v>1</v>
      </c>
      <c r="I172" s="5">
        <v>1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</row>
    <row r="173" spans="1:19" ht="15.9" customHeight="1" x14ac:dyDescent="0.3">
      <c r="A173" s="4">
        <v>11810033</v>
      </c>
      <c r="B173" s="4" t="s">
        <v>87</v>
      </c>
      <c r="C173" s="2">
        <v>14</v>
      </c>
      <c r="D173" s="2">
        <v>1</v>
      </c>
      <c r="E173" s="2">
        <v>15</v>
      </c>
      <c r="F173" s="5">
        <v>0</v>
      </c>
      <c r="G173" s="5">
        <v>0</v>
      </c>
      <c r="H173" s="5">
        <v>3</v>
      </c>
      <c r="I173" s="5">
        <v>1</v>
      </c>
      <c r="J173" s="5">
        <v>3</v>
      </c>
      <c r="K173" s="5">
        <v>0</v>
      </c>
      <c r="L173" s="5">
        <v>2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6</v>
      </c>
      <c r="S173" s="5">
        <v>0</v>
      </c>
    </row>
    <row r="174" spans="1:19" ht="15.9" customHeight="1" x14ac:dyDescent="0.3">
      <c r="A174" s="4">
        <v>11820007</v>
      </c>
      <c r="B174" s="4" t="s">
        <v>88</v>
      </c>
      <c r="C174" s="2">
        <v>2</v>
      </c>
      <c r="D174" s="2">
        <v>2</v>
      </c>
      <c r="E174" s="2">
        <v>4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2</v>
      </c>
      <c r="S174" s="5">
        <v>2</v>
      </c>
    </row>
    <row r="175" spans="1:19" ht="15.9" customHeight="1" x14ac:dyDescent="0.3">
      <c r="A175" s="4">
        <v>11820008</v>
      </c>
      <c r="B175" s="4" t="s">
        <v>89</v>
      </c>
      <c r="C175" s="2">
        <v>48</v>
      </c>
      <c r="D175" s="2">
        <v>6</v>
      </c>
      <c r="E175" s="2">
        <v>54</v>
      </c>
      <c r="F175" s="5">
        <v>7</v>
      </c>
      <c r="G175" s="5">
        <v>0</v>
      </c>
      <c r="H175" s="5">
        <v>14</v>
      </c>
      <c r="I175" s="5">
        <v>0</v>
      </c>
      <c r="J175" s="5">
        <v>7</v>
      </c>
      <c r="K175" s="5">
        <v>1</v>
      </c>
      <c r="L175" s="5">
        <v>6</v>
      </c>
      <c r="M175" s="5">
        <v>2</v>
      </c>
      <c r="N175" s="5">
        <v>3</v>
      </c>
      <c r="O175" s="5">
        <v>0</v>
      </c>
      <c r="P175" s="5">
        <v>5</v>
      </c>
      <c r="Q175" s="5">
        <v>2</v>
      </c>
      <c r="R175" s="5">
        <v>6</v>
      </c>
      <c r="S175" s="5">
        <v>1</v>
      </c>
    </row>
    <row r="176" spans="1:19" ht="15.9" customHeight="1" x14ac:dyDescent="0.3">
      <c r="A176" s="4">
        <v>11820011</v>
      </c>
      <c r="B176" s="4" t="s">
        <v>90</v>
      </c>
      <c r="C176" s="2">
        <v>0</v>
      </c>
      <c r="D176" s="2">
        <v>0</v>
      </c>
      <c r="E176" s="2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</row>
    <row r="177" spans="1:19" ht="15.9" customHeight="1" x14ac:dyDescent="0.3">
      <c r="A177" s="4">
        <v>11820018</v>
      </c>
      <c r="B177" s="4" t="s">
        <v>91</v>
      </c>
      <c r="C177" s="2">
        <v>21</v>
      </c>
      <c r="D177" s="2">
        <v>2</v>
      </c>
      <c r="E177" s="2">
        <v>23</v>
      </c>
      <c r="F177" s="5">
        <v>5</v>
      </c>
      <c r="G177" s="5">
        <v>0</v>
      </c>
      <c r="H177" s="5">
        <v>6</v>
      </c>
      <c r="I177" s="5">
        <v>1</v>
      </c>
      <c r="J177" s="5">
        <v>2</v>
      </c>
      <c r="K177" s="5">
        <v>0</v>
      </c>
      <c r="L177" s="5">
        <v>2</v>
      </c>
      <c r="M177" s="5">
        <v>0</v>
      </c>
      <c r="N177" s="5">
        <v>0</v>
      </c>
      <c r="O177" s="5">
        <v>0</v>
      </c>
      <c r="P177" s="5">
        <v>1</v>
      </c>
      <c r="Q177" s="5">
        <v>0</v>
      </c>
      <c r="R177" s="5">
        <v>5</v>
      </c>
      <c r="S177" s="5">
        <v>1</v>
      </c>
    </row>
    <row r="178" spans="1:19" ht="15.9" customHeight="1" x14ac:dyDescent="0.3">
      <c r="A178" s="4">
        <v>11820026</v>
      </c>
      <c r="B178" s="4" t="s">
        <v>92</v>
      </c>
      <c r="C178" s="2">
        <v>0</v>
      </c>
      <c r="D178" s="2">
        <v>0</v>
      </c>
      <c r="E178" s="2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</row>
    <row r="179" spans="1:19" ht="15.9" customHeight="1" x14ac:dyDescent="0.3">
      <c r="A179" s="4">
        <v>11820027</v>
      </c>
      <c r="B179" s="4" t="s">
        <v>93</v>
      </c>
      <c r="C179" s="2">
        <v>0</v>
      </c>
      <c r="D179" s="2">
        <v>0</v>
      </c>
      <c r="E179" s="2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</row>
    <row r="180" spans="1:19" ht="15.9" customHeight="1" x14ac:dyDescent="0.3">
      <c r="A180" s="4">
        <v>11820031</v>
      </c>
      <c r="B180" s="4" t="s">
        <v>94</v>
      </c>
      <c r="C180" s="2">
        <v>6</v>
      </c>
      <c r="D180" s="2">
        <v>1</v>
      </c>
      <c r="E180" s="2">
        <v>7</v>
      </c>
      <c r="F180" s="5">
        <v>1</v>
      </c>
      <c r="G180" s="5">
        <v>0</v>
      </c>
      <c r="H180" s="5">
        <v>2</v>
      </c>
      <c r="I180" s="5">
        <v>0</v>
      </c>
      <c r="J180" s="5">
        <v>3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1</v>
      </c>
    </row>
    <row r="181" spans="1:19" ht="15.9" customHeight="1" x14ac:dyDescent="0.3">
      <c r="A181" s="4">
        <v>11820032</v>
      </c>
      <c r="B181" s="4" t="s">
        <v>95</v>
      </c>
      <c r="C181" s="2">
        <v>8</v>
      </c>
      <c r="D181" s="2">
        <v>0</v>
      </c>
      <c r="E181" s="2">
        <v>8</v>
      </c>
      <c r="F181" s="5">
        <v>0</v>
      </c>
      <c r="G181" s="5">
        <v>0</v>
      </c>
      <c r="H181" s="5">
        <v>2</v>
      </c>
      <c r="I181" s="5">
        <v>0</v>
      </c>
      <c r="J181" s="5">
        <v>4</v>
      </c>
      <c r="K181" s="5">
        <v>0</v>
      </c>
      <c r="L181" s="5">
        <v>1</v>
      </c>
      <c r="M181" s="5">
        <v>0</v>
      </c>
      <c r="N181" s="5">
        <v>1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</row>
    <row r="182" spans="1:19" ht="15.9" customHeight="1" x14ac:dyDescent="0.3">
      <c r="A182" s="4">
        <v>11820034</v>
      </c>
      <c r="B182" s="4" t="s">
        <v>96</v>
      </c>
      <c r="C182" s="2">
        <v>0</v>
      </c>
      <c r="D182" s="2">
        <v>0</v>
      </c>
      <c r="E182" s="2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</row>
    <row r="183" spans="1:19" ht="15.9" customHeight="1" x14ac:dyDescent="0.3">
      <c r="A183" s="4">
        <v>11820035</v>
      </c>
      <c r="B183" s="4" t="s">
        <v>97</v>
      </c>
      <c r="C183" s="2">
        <v>0</v>
      </c>
      <c r="D183" s="2">
        <v>0</v>
      </c>
      <c r="E183" s="2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</row>
    <row r="184" spans="1:19" x14ac:dyDescent="0.3">
      <c r="A184" s="6" t="s">
        <v>184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5CF08-C220-4F6D-B809-B7093084219F}">
  <sheetPr codeName="Feuil14"/>
  <dimension ref="A1:S181"/>
  <sheetViews>
    <sheetView showGridLines="0" workbookViewId="0">
      <selection activeCell="B173" sqref="B173"/>
    </sheetView>
  </sheetViews>
  <sheetFormatPr baseColWidth="10" defaultRowHeight="14.4" x14ac:dyDescent="0.3"/>
  <cols>
    <col min="1" max="1" width="5.59765625" style="1" customWidth="1"/>
    <col min="2" max="2" width="21.19921875" style="1" bestFit="1" customWidth="1"/>
    <col min="3" max="5" width="4.09765625" style="1" customWidth="1"/>
    <col min="6" max="7" width="3.5" style="1" customWidth="1"/>
    <col min="8" max="9" width="3.69921875" style="1" customWidth="1"/>
    <col min="10" max="10" width="3.5" style="1" customWidth="1"/>
    <col min="11" max="11" width="2.69921875" style="1" customWidth="1"/>
    <col min="12" max="12" width="3.3984375" style="1" customWidth="1"/>
    <col min="13" max="13" width="2.59765625" style="1" customWidth="1"/>
    <col min="14" max="14" width="3.3984375" style="1" customWidth="1"/>
    <col min="15" max="15" width="2.59765625" style="1" customWidth="1"/>
    <col min="16" max="16" width="4.09765625" style="1" customWidth="1"/>
    <col min="17" max="17" width="3.3984375" style="1" customWidth="1"/>
    <col min="18" max="18" width="4.09765625" style="1" customWidth="1"/>
    <col min="19" max="19" width="3.3984375" style="1" customWidth="1"/>
    <col min="20" max="256" width="11" style="1"/>
    <col min="257" max="257" width="5.59765625" style="1" customWidth="1"/>
    <col min="258" max="258" width="21.19921875" style="1" bestFit="1" customWidth="1"/>
    <col min="259" max="261" width="4.09765625" style="1" customWidth="1"/>
    <col min="262" max="263" width="3.5" style="1" customWidth="1"/>
    <col min="264" max="265" width="3.69921875" style="1" customWidth="1"/>
    <col min="266" max="266" width="3.5" style="1" customWidth="1"/>
    <col min="267" max="267" width="2.69921875" style="1" customWidth="1"/>
    <col min="268" max="268" width="3.3984375" style="1" customWidth="1"/>
    <col min="269" max="269" width="2.59765625" style="1" customWidth="1"/>
    <col min="270" max="270" width="3.3984375" style="1" customWidth="1"/>
    <col min="271" max="271" width="2.59765625" style="1" customWidth="1"/>
    <col min="272" max="272" width="4.09765625" style="1" customWidth="1"/>
    <col min="273" max="273" width="3.3984375" style="1" customWidth="1"/>
    <col min="274" max="274" width="4.09765625" style="1" customWidth="1"/>
    <col min="275" max="275" width="3.3984375" style="1" customWidth="1"/>
    <col min="276" max="512" width="11" style="1"/>
    <col min="513" max="513" width="5.59765625" style="1" customWidth="1"/>
    <col min="514" max="514" width="21.19921875" style="1" bestFit="1" customWidth="1"/>
    <col min="515" max="517" width="4.09765625" style="1" customWidth="1"/>
    <col min="518" max="519" width="3.5" style="1" customWidth="1"/>
    <col min="520" max="521" width="3.69921875" style="1" customWidth="1"/>
    <col min="522" max="522" width="3.5" style="1" customWidth="1"/>
    <col min="523" max="523" width="2.69921875" style="1" customWidth="1"/>
    <col min="524" max="524" width="3.3984375" style="1" customWidth="1"/>
    <col min="525" max="525" width="2.59765625" style="1" customWidth="1"/>
    <col min="526" max="526" width="3.3984375" style="1" customWidth="1"/>
    <col min="527" max="527" width="2.59765625" style="1" customWidth="1"/>
    <col min="528" max="528" width="4.09765625" style="1" customWidth="1"/>
    <col min="529" max="529" width="3.3984375" style="1" customWidth="1"/>
    <col min="530" max="530" width="4.09765625" style="1" customWidth="1"/>
    <col min="531" max="531" width="3.3984375" style="1" customWidth="1"/>
    <col min="532" max="768" width="11" style="1"/>
    <col min="769" max="769" width="5.59765625" style="1" customWidth="1"/>
    <col min="770" max="770" width="21.19921875" style="1" bestFit="1" customWidth="1"/>
    <col min="771" max="773" width="4.09765625" style="1" customWidth="1"/>
    <col min="774" max="775" width="3.5" style="1" customWidth="1"/>
    <col min="776" max="777" width="3.69921875" style="1" customWidth="1"/>
    <col min="778" max="778" width="3.5" style="1" customWidth="1"/>
    <col min="779" max="779" width="2.69921875" style="1" customWidth="1"/>
    <col min="780" max="780" width="3.3984375" style="1" customWidth="1"/>
    <col min="781" max="781" width="2.59765625" style="1" customWidth="1"/>
    <col min="782" max="782" width="3.3984375" style="1" customWidth="1"/>
    <col min="783" max="783" width="2.59765625" style="1" customWidth="1"/>
    <col min="784" max="784" width="4.09765625" style="1" customWidth="1"/>
    <col min="785" max="785" width="3.3984375" style="1" customWidth="1"/>
    <col min="786" max="786" width="4.09765625" style="1" customWidth="1"/>
    <col min="787" max="787" width="3.3984375" style="1" customWidth="1"/>
    <col min="788" max="1024" width="11" style="1"/>
    <col min="1025" max="1025" width="5.59765625" style="1" customWidth="1"/>
    <col min="1026" max="1026" width="21.19921875" style="1" bestFit="1" customWidth="1"/>
    <col min="1027" max="1029" width="4.09765625" style="1" customWidth="1"/>
    <col min="1030" max="1031" width="3.5" style="1" customWidth="1"/>
    <col min="1032" max="1033" width="3.69921875" style="1" customWidth="1"/>
    <col min="1034" max="1034" width="3.5" style="1" customWidth="1"/>
    <col min="1035" max="1035" width="2.69921875" style="1" customWidth="1"/>
    <col min="1036" max="1036" width="3.3984375" style="1" customWidth="1"/>
    <col min="1037" max="1037" width="2.59765625" style="1" customWidth="1"/>
    <col min="1038" max="1038" width="3.3984375" style="1" customWidth="1"/>
    <col min="1039" max="1039" width="2.59765625" style="1" customWidth="1"/>
    <col min="1040" max="1040" width="4.09765625" style="1" customWidth="1"/>
    <col min="1041" max="1041" width="3.3984375" style="1" customWidth="1"/>
    <col min="1042" max="1042" width="4.09765625" style="1" customWidth="1"/>
    <col min="1043" max="1043" width="3.3984375" style="1" customWidth="1"/>
    <col min="1044" max="1280" width="11" style="1"/>
    <col min="1281" max="1281" width="5.59765625" style="1" customWidth="1"/>
    <col min="1282" max="1282" width="21.19921875" style="1" bestFit="1" customWidth="1"/>
    <col min="1283" max="1285" width="4.09765625" style="1" customWidth="1"/>
    <col min="1286" max="1287" width="3.5" style="1" customWidth="1"/>
    <col min="1288" max="1289" width="3.69921875" style="1" customWidth="1"/>
    <col min="1290" max="1290" width="3.5" style="1" customWidth="1"/>
    <col min="1291" max="1291" width="2.69921875" style="1" customWidth="1"/>
    <col min="1292" max="1292" width="3.3984375" style="1" customWidth="1"/>
    <col min="1293" max="1293" width="2.59765625" style="1" customWidth="1"/>
    <col min="1294" max="1294" width="3.3984375" style="1" customWidth="1"/>
    <col min="1295" max="1295" width="2.59765625" style="1" customWidth="1"/>
    <col min="1296" max="1296" width="4.09765625" style="1" customWidth="1"/>
    <col min="1297" max="1297" width="3.3984375" style="1" customWidth="1"/>
    <col min="1298" max="1298" width="4.09765625" style="1" customWidth="1"/>
    <col min="1299" max="1299" width="3.3984375" style="1" customWidth="1"/>
    <col min="1300" max="1536" width="11" style="1"/>
    <col min="1537" max="1537" width="5.59765625" style="1" customWidth="1"/>
    <col min="1538" max="1538" width="21.19921875" style="1" bestFit="1" customWidth="1"/>
    <col min="1539" max="1541" width="4.09765625" style="1" customWidth="1"/>
    <col min="1542" max="1543" width="3.5" style="1" customWidth="1"/>
    <col min="1544" max="1545" width="3.69921875" style="1" customWidth="1"/>
    <col min="1546" max="1546" width="3.5" style="1" customWidth="1"/>
    <col min="1547" max="1547" width="2.69921875" style="1" customWidth="1"/>
    <col min="1548" max="1548" width="3.3984375" style="1" customWidth="1"/>
    <col min="1549" max="1549" width="2.59765625" style="1" customWidth="1"/>
    <col min="1550" max="1550" width="3.3984375" style="1" customWidth="1"/>
    <col min="1551" max="1551" width="2.59765625" style="1" customWidth="1"/>
    <col min="1552" max="1552" width="4.09765625" style="1" customWidth="1"/>
    <col min="1553" max="1553" width="3.3984375" style="1" customWidth="1"/>
    <col min="1554" max="1554" width="4.09765625" style="1" customWidth="1"/>
    <col min="1555" max="1555" width="3.3984375" style="1" customWidth="1"/>
    <col min="1556" max="1792" width="11" style="1"/>
    <col min="1793" max="1793" width="5.59765625" style="1" customWidth="1"/>
    <col min="1794" max="1794" width="21.19921875" style="1" bestFit="1" customWidth="1"/>
    <col min="1795" max="1797" width="4.09765625" style="1" customWidth="1"/>
    <col min="1798" max="1799" width="3.5" style="1" customWidth="1"/>
    <col min="1800" max="1801" width="3.69921875" style="1" customWidth="1"/>
    <col min="1802" max="1802" width="3.5" style="1" customWidth="1"/>
    <col min="1803" max="1803" width="2.69921875" style="1" customWidth="1"/>
    <col min="1804" max="1804" width="3.3984375" style="1" customWidth="1"/>
    <col min="1805" max="1805" width="2.59765625" style="1" customWidth="1"/>
    <col min="1806" max="1806" width="3.3984375" style="1" customWidth="1"/>
    <col min="1807" max="1807" width="2.59765625" style="1" customWidth="1"/>
    <col min="1808" max="1808" width="4.09765625" style="1" customWidth="1"/>
    <col min="1809" max="1809" width="3.3984375" style="1" customWidth="1"/>
    <col min="1810" max="1810" width="4.09765625" style="1" customWidth="1"/>
    <col min="1811" max="1811" width="3.3984375" style="1" customWidth="1"/>
    <col min="1812" max="2048" width="11" style="1"/>
    <col min="2049" max="2049" width="5.59765625" style="1" customWidth="1"/>
    <col min="2050" max="2050" width="21.19921875" style="1" bestFit="1" customWidth="1"/>
    <col min="2051" max="2053" width="4.09765625" style="1" customWidth="1"/>
    <col min="2054" max="2055" width="3.5" style="1" customWidth="1"/>
    <col min="2056" max="2057" width="3.69921875" style="1" customWidth="1"/>
    <col min="2058" max="2058" width="3.5" style="1" customWidth="1"/>
    <col min="2059" max="2059" width="2.69921875" style="1" customWidth="1"/>
    <col min="2060" max="2060" width="3.3984375" style="1" customWidth="1"/>
    <col min="2061" max="2061" width="2.59765625" style="1" customWidth="1"/>
    <col min="2062" max="2062" width="3.3984375" style="1" customWidth="1"/>
    <col min="2063" max="2063" width="2.59765625" style="1" customWidth="1"/>
    <col min="2064" max="2064" width="4.09765625" style="1" customWidth="1"/>
    <col min="2065" max="2065" width="3.3984375" style="1" customWidth="1"/>
    <col min="2066" max="2066" width="4.09765625" style="1" customWidth="1"/>
    <col min="2067" max="2067" width="3.3984375" style="1" customWidth="1"/>
    <col min="2068" max="2304" width="11" style="1"/>
    <col min="2305" max="2305" width="5.59765625" style="1" customWidth="1"/>
    <col min="2306" max="2306" width="21.19921875" style="1" bestFit="1" customWidth="1"/>
    <col min="2307" max="2309" width="4.09765625" style="1" customWidth="1"/>
    <col min="2310" max="2311" width="3.5" style="1" customWidth="1"/>
    <col min="2312" max="2313" width="3.69921875" style="1" customWidth="1"/>
    <col min="2314" max="2314" width="3.5" style="1" customWidth="1"/>
    <col min="2315" max="2315" width="2.69921875" style="1" customWidth="1"/>
    <col min="2316" max="2316" width="3.3984375" style="1" customWidth="1"/>
    <col min="2317" max="2317" width="2.59765625" style="1" customWidth="1"/>
    <col min="2318" max="2318" width="3.3984375" style="1" customWidth="1"/>
    <col min="2319" max="2319" width="2.59765625" style="1" customWidth="1"/>
    <col min="2320" max="2320" width="4.09765625" style="1" customWidth="1"/>
    <col min="2321" max="2321" width="3.3984375" style="1" customWidth="1"/>
    <col min="2322" max="2322" width="4.09765625" style="1" customWidth="1"/>
    <col min="2323" max="2323" width="3.3984375" style="1" customWidth="1"/>
    <col min="2324" max="2560" width="11" style="1"/>
    <col min="2561" max="2561" width="5.59765625" style="1" customWidth="1"/>
    <col min="2562" max="2562" width="21.19921875" style="1" bestFit="1" customWidth="1"/>
    <col min="2563" max="2565" width="4.09765625" style="1" customWidth="1"/>
    <col min="2566" max="2567" width="3.5" style="1" customWidth="1"/>
    <col min="2568" max="2569" width="3.69921875" style="1" customWidth="1"/>
    <col min="2570" max="2570" width="3.5" style="1" customWidth="1"/>
    <col min="2571" max="2571" width="2.69921875" style="1" customWidth="1"/>
    <col min="2572" max="2572" width="3.3984375" style="1" customWidth="1"/>
    <col min="2573" max="2573" width="2.59765625" style="1" customWidth="1"/>
    <col min="2574" max="2574" width="3.3984375" style="1" customWidth="1"/>
    <col min="2575" max="2575" width="2.59765625" style="1" customWidth="1"/>
    <col min="2576" max="2576" width="4.09765625" style="1" customWidth="1"/>
    <col min="2577" max="2577" width="3.3984375" style="1" customWidth="1"/>
    <col min="2578" max="2578" width="4.09765625" style="1" customWidth="1"/>
    <col min="2579" max="2579" width="3.3984375" style="1" customWidth="1"/>
    <col min="2580" max="2816" width="11" style="1"/>
    <col min="2817" max="2817" width="5.59765625" style="1" customWidth="1"/>
    <col min="2818" max="2818" width="21.19921875" style="1" bestFit="1" customWidth="1"/>
    <col min="2819" max="2821" width="4.09765625" style="1" customWidth="1"/>
    <col min="2822" max="2823" width="3.5" style="1" customWidth="1"/>
    <col min="2824" max="2825" width="3.69921875" style="1" customWidth="1"/>
    <col min="2826" max="2826" width="3.5" style="1" customWidth="1"/>
    <col min="2827" max="2827" width="2.69921875" style="1" customWidth="1"/>
    <col min="2828" max="2828" width="3.3984375" style="1" customWidth="1"/>
    <col min="2829" max="2829" width="2.59765625" style="1" customWidth="1"/>
    <col min="2830" max="2830" width="3.3984375" style="1" customWidth="1"/>
    <col min="2831" max="2831" width="2.59765625" style="1" customWidth="1"/>
    <col min="2832" max="2832" width="4.09765625" style="1" customWidth="1"/>
    <col min="2833" max="2833" width="3.3984375" style="1" customWidth="1"/>
    <col min="2834" max="2834" width="4.09765625" style="1" customWidth="1"/>
    <col min="2835" max="2835" width="3.3984375" style="1" customWidth="1"/>
    <col min="2836" max="3072" width="11" style="1"/>
    <col min="3073" max="3073" width="5.59765625" style="1" customWidth="1"/>
    <col min="3074" max="3074" width="21.19921875" style="1" bestFit="1" customWidth="1"/>
    <col min="3075" max="3077" width="4.09765625" style="1" customWidth="1"/>
    <col min="3078" max="3079" width="3.5" style="1" customWidth="1"/>
    <col min="3080" max="3081" width="3.69921875" style="1" customWidth="1"/>
    <col min="3082" max="3082" width="3.5" style="1" customWidth="1"/>
    <col min="3083" max="3083" width="2.69921875" style="1" customWidth="1"/>
    <col min="3084" max="3084" width="3.3984375" style="1" customWidth="1"/>
    <col min="3085" max="3085" width="2.59765625" style="1" customWidth="1"/>
    <col min="3086" max="3086" width="3.3984375" style="1" customWidth="1"/>
    <col min="3087" max="3087" width="2.59765625" style="1" customWidth="1"/>
    <col min="3088" max="3088" width="4.09765625" style="1" customWidth="1"/>
    <col min="3089" max="3089" width="3.3984375" style="1" customWidth="1"/>
    <col min="3090" max="3090" width="4.09765625" style="1" customWidth="1"/>
    <col min="3091" max="3091" width="3.3984375" style="1" customWidth="1"/>
    <col min="3092" max="3328" width="11" style="1"/>
    <col min="3329" max="3329" width="5.59765625" style="1" customWidth="1"/>
    <col min="3330" max="3330" width="21.19921875" style="1" bestFit="1" customWidth="1"/>
    <col min="3331" max="3333" width="4.09765625" style="1" customWidth="1"/>
    <col min="3334" max="3335" width="3.5" style="1" customWidth="1"/>
    <col min="3336" max="3337" width="3.69921875" style="1" customWidth="1"/>
    <col min="3338" max="3338" width="3.5" style="1" customWidth="1"/>
    <col min="3339" max="3339" width="2.69921875" style="1" customWidth="1"/>
    <col min="3340" max="3340" width="3.3984375" style="1" customWidth="1"/>
    <col min="3341" max="3341" width="2.59765625" style="1" customWidth="1"/>
    <col min="3342" max="3342" width="3.3984375" style="1" customWidth="1"/>
    <col min="3343" max="3343" width="2.59765625" style="1" customWidth="1"/>
    <col min="3344" max="3344" width="4.09765625" style="1" customWidth="1"/>
    <col min="3345" max="3345" width="3.3984375" style="1" customWidth="1"/>
    <col min="3346" max="3346" width="4.09765625" style="1" customWidth="1"/>
    <col min="3347" max="3347" width="3.3984375" style="1" customWidth="1"/>
    <col min="3348" max="3584" width="11" style="1"/>
    <col min="3585" max="3585" width="5.59765625" style="1" customWidth="1"/>
    <col min="3586" max="3586" width="21.19921875" style="1" bestFit="1" customWidth="1"/>
    <col min="3587" max="3589" width="4.09765625" style="1" customWidth="1"/>
    <col min="3590" max="3591" width="3.5" style="1" customWidth="1"/>
    <col min="3592" max="3593" width="3.69921875" style="1" customWidth="1"/>
    <col min="3594" max="3594" width="3.5" style="1" customWidth="1"/>
    <col min="3595" max="3595" width="2.69921875" style="1" customWidth="1"/>
    <col min="3596" max="3596" width="3.3984375" style="1" customWidth="1"/>
    <col min="3597" max="3597" width="2.59765625" style="1" customWidth="1"/>
    <col min="3598" max="3598" width="3.3984375" style="1" customWidth="1"/>
    <col min="3599" max="3599" width="2.59765625" style="1" customWidth="1"/>
    <col min="3600" max="3600" width="4.09765625" style="1" customWidth="1"/>
    <col min="3601" max="3601" width="3.3984375" style="1" customWidth="1"/>
    <col min="3602" max="3602" width="4.09765625" style="1" customWidth="1"/>
    <col min="3603" max="3603" width="3.3984375" style="1" customWidth="1"/>
    <col min="3604" max="3840" width="11" style="1"/>
    <col min="3841" max="3841" width="5.59765625" style="1" customWidth="1"/>
    <col min="3842" max="3842" width="21.19921875" style="1" bestFit="1" customWidth="1"/>
    <col min="3843" max="3845" width="4.09765625" style="1" customWidth="1"/>
    <col min="3846" max="3847" width="3.5" style="1" customWidth="1"/>
    <col min="3848" max="3849" width="3.69921875" style="1" customWidth="1"/>
    <col min="3850" max="3850" width="3.5" style="1" customWidth="1"/>
    <col min="3851" max="3851" width="2.69921875" style="1" customWidth="1"/>
    <col min="3852" max="3852" width="3.3984375" style="1" customWidth="1"/>
    <col min="3853" max="3853" width="2.59765625" style="1" customWidth="1"/>
    <col min="3854" max="3854" width="3.3984375" style="1" customWidth="1"/>
    <col min="3855" max="3855" width="2.59765625" style="1" customWidth="1"/>
    <col min="3856" max="3856" width="4.09765625" style="1" customWidth="1"/>
    <col min="3857" max="3857" width="3.3984375" style="1" customWidth="1"/>
    <col min="3858" max="3858" width="4.09765625" style="1" customWidth="1"/>
    <col min="3859" max="3859" width="3.3984375" style="1" customWidth="1"/>
    <col min="3860" max="4096" width="11" style="1"/>
    <col min="4097" max="4097" width="5.59765625" style="1" customWidth="1"/>
    <col min="4098" max="4098" width="21.19921875" style="1" bestFit="1" customWidth="1"/>
    <col min="4099" max="4101" width="4.09765625" style="1" customWidth="1"/>
    <col min="4102" max="4103" width="3.5" style="1" customWidth="1"/>
    <col min="4104" max="4105" width="3.69921875" style="1" customWidth="1"/>
    <col min="4106" max="4106" width="3.5" style="1" customWidth="1"/>
    <col min="4107" max="4107" width="2.69921875" style="1" customWidth="1"/>
    <col min="4108" max="4108" width="3.3984375" style="1" customWidth="1"/>
    <col min="4109" max="4109" width="2.59765625" style="1" customWidth="1"/>
    <col min="4110" max="4110" width="3.3984375" style="1" customWidth="1"/>
    <col min="4111" max="4111" width="2.59765625" style="1" customWidth="1"/>
    <col min="4112" max="4112" width="4.09765625" style="1" customWidth="1"/>
    <col min="4113" max="4113" width="3.3984375" style="1" customWidth="1"/>
    <col min="4114" max="4114" width="4.09765625" style="1" customWidth="1"/>
    <col min="4115" max="4115" width="3.3984375" style="1" customWidth="1"/>
    <col min="4116" max="4352" width="11" style="1"/>
    <col min="4353" max="4353" width="5.59765625" style="1" customWidth="1"/>
    <col min="4354" max="4354" width="21.19921875" style="1" bestFit="1" customWidth="1"/>
    <col min="4355" max="4357" width="4.09765625" style="1" customWidth="1"/>
    <col min="4358" max="4359" width="3.5" style="1" customWidth="1"/>
    <col min="4360" max="4361" width="3.69921875" style="1" customWidth="1"/>
    <col min="4362" max="4362" width="3.5" style="1" customWidth="1"/>
    <col min="4363" max="4363" width="2.69921875" style="1" customWidth="1"/>
    <col min="4364" max="4364" width="3.3984375" style="1" customWidth="1"/>
    <col min="4365" max="4365" width="2.59765625" style="1" customWidth="1"/>
    <col min="4366" max="4366" width="3.3984375" style="1" customWidth="1"/>
    <col min="4367" max="4367" width="2.59765625" style="1" customWidth="1"/>
    <col min="4368" max="4368" width="4.09765625" style="1" customWidth="1"/>
    <col min="4369" max="4369" width="3.3984375" style="1" customWidth="1"/>
    <col min="4370" max="4370" width="4.09765625" style="1" customWidth="1"/>
    <col min="4371" max="4371" width="3.3984375" style="1" customWidth="1"/>
    <col min="4372" max="4608" width="11" style="1"/>
    <col min="4609" max="4609" width="5.59765625" style="1" customWidth="1"/>
    <col min="4610" max="4610" width="21.19921875" style="1" bestFit="1" customWidth="1"/>
    <col min="4611" max="4613" width="4.09765625" style="1" customWidth="1"/>
    <col min="4614" max="4615" width="3.5" style="1" customWidth="1"/>
    <col min="4616" max="4617" width="3.69921875" style="1" customWidth="1"/>
    <col min="4618" max="4618" width="3.5" style="1" customWidth="1"/>
    <col min="4619" max="4619" width="2.69921875" style="1" customWidth="1"/>
    <col min="4620" max="4620" width="3.3984375" style="1" customWidth="1"/>
    <col min="4621" max="4621" width="2.59765625" style="1" customWidth="1"/>
    <col min="4622" max="4622" width="3.3984375" style="1" customWidth="1"/>
    <col min="4623" max="4623" width="2.59765625" style="1" customWidth="1"/>
    <col min="4624" max="4624" width="4.09765625" style="1" customWidth="1"/>
    <col min="4625" max="4625" width="3.3984375" style="1" customWidth="1"/>
    <col min="4626" max="4626" width="4.09765625" style="1" customWidth="1"/>
    <col min="4627" max="4627" width="3.3984375" style="1" customWidth="1"/>
    <col min="4628" max="4864" width="11" style="1"/>
    <col min="4865" max="4865" width="5.59765625" style="1" customWidth="1"/>
    <col min="4866" max="4866" width="21.19921875" style="1" bestFit="1" customWidth="1"/>
    <col min="4867" max="4869" width="4.09765625" style="1" customWidth="1"/>
    <col min="4870" max="4871" width="3.5" style="1" customWidth="1"/>
    <col min="4872" max="4873" width="3.69921875" style="1" customWidth="1"/>
    <col min="4874" max="4874" width="3.5" style="1" customWidth="1"/>
    <col min="4875" max="4875" width="2.69921875" style="1" customWidth="1"/>
    <col min="4876" max="4876" width="3.3984375" style="1" customWidth="1"/>
    <col min="4877" max="4877" width="2.59765625" style="1" customWidth="1"/>
    <col min="4878" max="4878" width="3.3984375" style="1" customWidth="1"/>
    <col min="4879" max="4879" width="2.59765625" style="1" customWidth="1"/>
    <col min="4880" max="4880" width="4.09765625" style="1" customWidth="1"/>
    <col min="4881" max="4881" width="3.3984375" style="1" customWidth="1"/>
    <col min="4882" max="4882" width="4.09765625" style="1" customWidth="1"/>
    <col min="4883" max="4883" width="3.3984375" style="1" customWidth="1"/>
    <col min="4884" max="5120" width="11" style="1"/>
    <col min="5121" max="5121" width="5.59765625" style="1" customWidth="1"/>
    <col min="5122" max="5122" width="21.19921875" style="1" bestFit="1" customWidth="1"/>
    <col min="5123" max="5125" width="4.09765625" style="1" customWidth="1"/>
    <col min="5126" max="5127" width="3.5" style="1" customWidth="1"/>
    <col min="5128" max="5129" width="3.69921875" style="1" customWidth="1"/>
    <col min="5130" max="5130" width="3.5" style="1" customWidth="1"/>
    <col min="5131" max="5131" width="2.69921875" style="1" customWidth="1"/>
    <col min="5132" max="5132" width="3.3984375" style="1" customWidth="1"/>
    <col min="5133" max="5133" width="2.59765625" style="1" customWidth="1"/>
    <col min="5134" max="5134" width="3.3984375" style="1" customWidth="1"/>
    <col min="5135" max="5135" width="2.59765625" style="1" customWidth="1"/>
    <col min="5136" max="5136" width="4.09765625" style="1" customWidth="1"/>
    <col min="5137" max="5137" width="3.3984375" style="1" customWidth="1"/>
    <col min="5138" max="5138" width="4.09765625" style="1" customWidth="1"/>
    <col min="5139" max="5139" width="3.3984375" style="1" customWidth="1"/>
    <col min="5140" max="5376" width="11" style="1"/>
    <col min="5377" max="5377" width="5.59765625" style="1" customWidth="1"/>
    <col min="5378" max="5378" width="21.19921875" style="1" bestFit="1" customWidth="1"/>
    <col min="5379" max="5381" width="4.09765625" style="1" customWidth="1"/>
    <col min="5382" max="5383" width="3.5" style="1" customWidth="1"/>
    <col min="5384" max="5385" width="3.69921875" style="1" customWidth="1"/>
    <col min="5386" max="5386" width="3.5" style="1" customWidth="1"/>
    <col min="5387" max="5387" width="2.69921875" style="1" customWidth="1"/>
    <col min="5388" max="5388" width="3.3984375" style="1" customWidth="1"/>
    <col min="5389" max="5389" width="2.59765625" style="1" customWidth="1"/>
    <col min="5390" max="5390" width="3.3984375" style="1" customWidth="1"/>
    <col min="5391" max="5391" width="2.59765625" style="1" customWidth="1"/>
    <col min="5392" max="5392" width="4.09765625" style="1" customWidth="1"/>
    <col min="5393" max="5393" width="3.3984375" style="1" customWidth="1"/>
    <col min="5394" max="5394" width="4.09765625" style="1" customWidth="1"/>
    <col min="5395" max="5395" width="3.3984375" style="1" customWidth="1"/>
    <col min="5396" max="5632" width="11" style="1"/>
    <col min="5633" max="5633" width="5.59765625" style="1" customWidth="1"/>
    <col min="5634" max="5634" width="21.19921875" style="1" bestFit="1" customWidth="1"/>
    <col min="5635" max="5637" width="4.09765625" style="1" customWidth="1"/>
    <col min="5638" max="5639" width="3.5" style="1" customWidth="1"/>
    <col min="5640" max="5641" width="3.69921875" style="1" customWidth="1"/>
    <col min="5642" max="5642" width="3.5" style="1" customWidth="1"/>
    <col min="5643" max="5643" width="2.69921875" style="1" customWidth="1"/>
    <col min="5644" max="5644" width="3.3984375" style="1" customWidth="1"/>
    <col min="5645" max="5645" width="2.59765625" style="1" customWidth="1"/>
    <col min="5646" max="5646" width="3.3984375" style="1" customWidth="1"/>
    <col min="5647" max="5647" width="2.59765625" style="1" customWidth="1"/>
    <col min="5648" max="5648" width="4.09765625" style="1" customWidth="1"/>
    <col min="5649" max="5649" width="3.3984375" style="1" customWidth="1"/>
    <col min="5650" max="5650" width="4.09765625" style="1" customWidth="1"/>
    <col min="5651" max="5651" width="3.3984375" style="1" customWidth="1"/>
    <col min="5652" max="5888" width="11" style="1"/>
    <col min="5889" max="5889" width="5.59765625" style="1" customWidth="1"/>
    <col min="5890" max="5890" width="21.19921875" style="1" bestFit="1" customWidth="1"/>
    <col min="5891" max="5893" width="4.09765625" style="1" customWidth="1"/>
    <col min="5894" max="5895" width="3.5" style="1" customWidth="1"/>
    <col min="5896" max="5897" width="3.69921875" style="1" customWidth="1"/>
    <col min="5898" max="5898" width="3.5" style="1" customWidth="1"/>
    <col min="5899" max="5899" width="2.69921875" style="1" customWidth="1"/>
    <col min="5900" max="5900" width="3.3984375" style="1" customWidth="1"/>
    <col min="5901" max="5901" width="2.59765625" style="1" customWidth="1"/>
    <col min="5902" max="5902" width="3.3984375" style="1" customWidth="1"/>
    <col min="5903" max="5903" width="2.59765625" style="1" customWidth="1"/>
    <col min="5904" max="5904" width="4.09765625" style="1" customWidth="1"/>
    <col min="5905" max="5905" width="3.3984375" style="1" customWidth="1"/>
    <col min="5906" max="5906" width="4.09765625" style="1" customWidth="1"/>
    <col min="5907" max="5907" width="3.3984375" style="1" customWidth="1"/>
    <col min="5908" max="6144" width="11" style="1"/>
    <col min="6145" max="6145" width="5.59765625" style="1" customWidth="1"/>
    <col min="6146" max="6146" width="21.19921875" style="1" bestFit="1" customWidth="1"/>
    <col min="6147" max="6149" width="4.09765625" style="1" customWidth="1"/>
    <col min="6150" max="6151" width="3.5" style="1" customWidth="1"/>
    <col min="6152" max="6153" width="3.69921875" style="1" customWidth="1"/>
    <col min="6154" max="6154" width="3.5" style="1" customWidth="1"/>
    <col min="6155" max="6155" width="2.69921875" style="1" customWidth="1"/>
    <col min="6156" max="6156" width="3.3984375" style="1" customWidth="1"/>
    <col min="6157" max="6157" width="2.59765625" style="1" customWidth="1"/>
    <col min="6158" max="6158" width="3.3984375" style="1" customWidth="1"/>
    <col min="6159" max="6159" width="2.59765625" style="1" customWidth="1"/>
    <col min="6160" max="6160" width="4.09765625" style="1" customWidth="1"/>
    <col min="6161" max="6161" width="3.3984375" style="1" customWidth="1"/>
    <col min="6162" max="6162" width="4.09765625" style="1" customWidth="1"/>
    <col min="6163" max="6163" width="3.3984375" style="1" customWidth="1"/>
    <col min="6164" max="6400" width="11" style="1"/>
    <col min="6401" max="6401" width="5.59765625" style="1" customWidth="1"/>
    <col min="6402" max="6402" width="21.19921875" style="1" bestFit="1" customWidth="1"/>
    <col min="6403" max="6405" width="4.09765625" style="1" customWidth="1"/>
    <col min="6406" max="6407" width="3.5" style="1" customWidth="1"/>
    <col min="6408" max="6409" width="3.69921875" style="1" customWidth="1"/>
    <col min="6410" max="6410" width="3.5" style="1" customWidth="1"/>
    <col min="6411" max="6411" width="2.69921875" style="1" customWidth="1"/>
    <col min="6412" max="6412" width="3.3984375" style="1" customWidth="1"/>
    <col min="6413" max="6413" width="2.59765625" style="1" customWidth="1"/>
    <col min="6414" max="6414" width="3.3984375" style="1" customWidth="1"/>
    <col min="6415" max="6415" width="2.59765625" style="1" customWidth="1"/>
    <col min="6416" max="6416" width="4.09765625" style="1" customWidth="1"/>
    <col min="6417" max="6417" width="3.3984375" style="1" customWidth="1"/>
    <col min="6418" max="6418" width="4.09765625" style="1" customWidth="1"/>
    <col min="6419" max="6419" width="3.3984375" style="1" customWidth="1"/>
    <col min="6420" max="6656" width="11" style="1"/>
    <col min="6657" max="6657" width="5.59765625" style="1" customWidth="1"/>
    <col min="6658" max="6658" width="21.19921875" style="1" bestFit="1" customWidth="1"/>
    <col min="6659" max="6661" width="4.09765625" style="1" customWidth="1"/>
    <col min="6662" max="6663" width="3.5" style="1" customWidth="1"/>
    <col min="6664" max="6665" width="3.69921875" style="1" customWidth="1"/>
    <col min="6666" max="6666" width="3.5" style="1" customWidth="1"/>
    <col min="6667" max="6667" width="2.69921875" style="1" customWidth="1"/>
    <col min="6668" max="6668" width="3.3984375" style="1" customWidth="1"/>
    <col min="6669" max="6669" width="2.59765625" style="1" customWidth="1"/>
    <col min="6670" max="6670" width="3.3984375" style="1" customWidth="1"/>
    <col min="6671" max="6671" width="2.59765625" style="1" customWidth="1"/>
    <col min="6672" max="6672" width="4.09765625" style="1" customWidth="1"/>
    <col min="6673" max="6673" width="3.3984375" style="1" customWidth="1"/>
    <col min="6674" max="6674" width="4.09765625" style="1" customWidth="1"/>
    <col min="6675" max="6675" width="3.3984375" style="1" customWidth="1"/>
    <col min="6676" max="6912" width="11" style="1"/>
    <col min="6913" max="6913" width="5.59765625" style="1" customWidth="1"/>
    <col min="6914" max="6914" width="21.19921875" style="1" bestFit="1" customWidth="1"/>
    <col min="6915" max="6917" width="4.09765625" style="1" customWidth="1"/>
    <col min="6918" max="6919" width="3.5" style="1" customWidth="1"/>
    <col min="6920" max="6921" width="3.69921875" style="1" customWidth="1"/>
    <col min="6922" max="6922" width="3.5" style="1" customWidth="1"/>
    <col min="6923" max="6923" width="2.69921875" style="1" customWidth="1"/>
    <col min="6924" max="6924" width="3.3984375" style="1" customWidth="1"/>
    <col min="6925" max="6925" width="2.59765625" style="1" customWidth="1"/>
    <col min="6926" max="6926" width="3.3984375" style="1" customWidth="1"/>
    <col min="6927" max="6927" width="2.59765625" style="1" customWidth="1"/>
    <col min="6928" max="6928" width="4.09765625" style="1" customWidth="1"/>
    <col min="6929" max="6929" width="3.3984375" style="1" customWidth="1"/>
    <col min="6930" max="6930" width="4.09765625" style="1" customWidth="1"/>
    <col min="6931" max="6931" width="3.3984375" style="1" customWidth="1"/>
    <col min="6932" max="7168" width="11" style="1"/>
    <col min="7169" max="7169" width="5.59765625" style="1" customWidth="1"/>
    <col min="7170" max="7170" width="21.19921875" style="1" bestFit="1" customWidth="1"/>
    <col min="7171" max="7173" width="4.09765625" style="1" customWidth="1"/>
    <col min="7174" max="7175" width="3.5" style="1" customWidth="1"/>
    <col min="7176" max="7177" width="3.69921875" style="1" customWidth="1"/>
    <col min="7178" max="7178" width="3.5" style="1" customWidth="1"/>
    <col min="7179" max="7179" width="2.69921875" style="1" customWidth="1"/>
    <col min="7180" max="7180" width="3.3984375" style="1" customWidth="1"/>
    <col min="7181" max="7181" width="2.59765625" style="1" customWidth="1"/>
    <col min="7182" max="7182" width="3.3984375" style="1" customWidth="1"/>
    <col min="7183" max="7183" width="2.59765625" style="1" customWidth="1"/>
    <col min="7184" max="7184" width="4.09765625" style="1" customWidth="1"/>
    <col min="7185" max="7185" width="3.3984375" style="1" customWidth="1"/>
    <col min="7186" max="7186" width="4.09765625" style="1" customWidth="1"/>
    <col min="7187" max="7187" width="3.3984375" style="1" customWidth="1"/>
    <col min="7188" max="7424" width="11" style="1"/>
    <col min="7425" max="7425" width="5.59765625" style="1" customWidth="1"/>
    <col min="7426" max="7426" width="21.19921875" style="1" bestFit="1" customWidth="1"/>
    <col min="7427" max="7429" width="4.09765625" style="1" customWidth="1"/>
    <col min="7430" max="7431" width="3.5" style="1" customWidth="1"/>
    <col min="7432" max="7433" width="3.69921875" style="1" customWidth="1"/>
    <col min="7434" max="7434" width="3.5" style="1" customWidth="1"/>
    <col min="7435" max="7435" width="2.69921875" style="1" customWidth="1"/>
    <col min="7436" max="7436" width="3.3984375" style="1" customWidth="1"/>
    <col min="7437" max="7437" width="2.59765625" style="1" customWidth="1"/>
    <col min="7438" max="7438" width="3.3984375" style="1" customWidth="1"/>
    <col min="7439" max="7439" width="2.59765625" style="1" customWidth="1"/>
    <col min="7440" max="7440" width="4.09765625" style="1" customWidth="1"/>
    <col min="7441" max="7441" width="3.3984375" style="1" customWidth="1"/>
    <col min="7442" max="7442" width="4.09765625" style="1" customWidth="1"/>
    <col min="7443" max="7443" width="3.3984375" style="1" customWidth="1"/>
    <col min="7444" max="7680" width="11" style="1"/>
    <col min="7681" max="7681" width="5.59765625" style="1" customWidth="1"/>
    <col min="7682" max="7682" width="21.19921875" style="1" bestFit="1" customWidth="1"/>
    <col min="7683" max="7685" width="4.09765625" style="1" customWidth="1"/>
    <col min="7686" max="7687" width="3.5" style="1" customWidth="1"/>
    <col min="7688" max="7689" width="3.69921875" style="1" customWidth="1"/>
    <col min="7690" max="7690" width="3.5" style="1" customWidth="1"/>
    <col min="7691" max="7691" width="2.69921875" style="1" customWidth="1"/>
    <col min="7692" max="7692" width="3.3984375" style="1" customWidth="1"/>
    <col min="7693" max="7693" width="2.59765625" style="1" customWidth="1"/>
    <col min="7694" max="7694" width="3.3984375" style="1" customWidth="1"/>
    <col min="7695" max="7695" width="2.59765625" style="1" customWidth="1"/>
    <col min="7696" max="7696" width="4.09765625" style="1" customWidth="1"/>
    <col min="7697" max="7697" width="3.3984375" style="1" customWidth="1"/>
    <col min="7698" max="7698" width="4.09765625" style="1" customWidth="1"/>
    <col min="7699" max="7699" width="3.3984375" style="1" customWidth="1"/>
    <col min="7700" max="7936" width="11" style="1"/>
    <col min="7937" max="7937" width="5.59765625" style="1" customWidth="1"/>
    <col min="7938" max="7938" width="21.19921875" style="1" bestFit="1" customWidth="1"/>
    <col min="7939" max="7941" width="4.09765625" style="1" customWidth="1"/>
    <col min="7942" max="7943" width="3.5" style="1" customWidth="1"/>
    <col min="7944" max="7945" width="3.69921875" style="1" customWidth="1"/>
    <col min="7946" max="7946" width="3.5" style="1" customWidth="1"/>
    <col min="7947" max="7947" width="2.69921875" style="1" customWidth="1"/>
    <col min="7948" max="7948" width="3.3984375" style="1" customWidth="1"/>
    <col min="7949" max="7949" width="2.59765625" style="1" customWidth="1"/>
    <col min="7950" max="7950" width="3.3984375" style="1" customWidth="1"/>
    <col min="7951" max="7951" width="2.59765625" style="1" customWidth="1"/>
    <col min="7952" max="7952" width="4.09765625" style="1" customWidth="1"/>
    <col min="7953" max="7953" width="3.3984375" style="1" customWidth="1"/>
    <col min="7954" max="7954" width="4.09765625" style="1" customWidth="1"/>
    <col min="7955" max="7955" width="3.3984375" style="1" customWidth="1"/>
    <col min="7956" max="8192" width="11" style="1"/>
    <col min="8193" max="8193" width="5.59765625" style="1" customWidth="1"/>
    <col min="8194" max="8194" width="21.19921875" style="1" bestFit="1" customWidth="1"/>
    <col min="8195" max="8197" width="4.09765625" style="1" customWidth="1"/>
    <col min="8198" max="8199" width="3.5" style="1" customWidth="1"/>
    <col min="8200" max="8201" width="3.69921875" style="1" customWidth="1"/>
    <col min="8202" max="8202" width="3.5" style="1" customWidth="1"/>
    <col min="8203" max="8203" width="2.69921875" style="1" customWidth="1"/>
    <col min="8204" max="8204" width="3.3984375" style="1" customWidth="1"/>
    <col min="8205" max="8205" width="2.59765625" style="1" customWidth="1"/>
    <col min="8206" max="8206" width="3.3984375" style="1" customWidth="1"/>
    <col min="8207" max="8207" width="2.59765625" style="1" customWidth="1"/>
    <col min="8208" max="8208" width="4.09765625" style="1" customWidth="1"/>
    <col min="8209" max="8209" width="3.3984375" style="1" customWidth="1"/>
    <col min="8210" max="8210" width="4.09765625" style="1" customWidth="1"/>
    <col min="8211" max="8211" width="3.3984375" style="1" customWidth="1"/>
    <col min="8212" max="8448" width="11" style="1"/>
    <col min="8449" max="8449" width="5.59765625" style="1" customWidth="1"/>
    <col min="8450" max="8450" width="21.19921875" style="1" bestFit="1" customWidth="1"/>
    <col min="8451" max="8453" width="4.09765625" style="1" customWidth="1"/>
    <col min="8454" max="8455" width="3.5" style="1" customWidth="1"/>
    <col min="8456" max="8457" width="3.69921875" style="1" customWidth="1"/>
    <col min="8458" max="8458" width="3.5" style="1" customWidth="1"/>
    <col min="8459" max="8459" width="2.69921875" style="1" customWidth="1"/>
    <col min="8460" max="8460" width="3.3984375" style="1" customWidth="1"/>
    <col min="8461" max="8461" width="2.59765625" style="1" customWidth="1"/>
    <col min="8462" max="8462" width="3.3984375" style="1" customWidth="1"/>
    <col min="8463" max="8463" width="2.59765625" style="1" customWidth="1"/>
    <col min="8464" max="8464" width="4.09765625" style="1" customWidth="1"/>
    <col min="8465" max="8465" width="3.3984375" style="1" customWidth="1"/>
    <col min="8466" max="8466" width="4.09765625" style="1" customWidth="1"/>
    <col min="8467" max="8467" width="3.3984375" style="1" customWidth="1"/>
    <col min="8468" max="8704" width="11" style="1"/>
    <col min="8705" max="8705" width="5.59765625" style="1" customWidth="1"/>
    <col min="8706" max="8706" width="21.19921875" style="1" bestFit="1" customWidth="1"/>
    <col min="8707" max="8709" width="4.09765625" style="1" customWidth="1"/>
    <col min="8710" max="8711" width="3.5" style="1" customWidth="1"/>
    <col min="8712" max="8713" width="3.69921875" style="1" customWidth="1"/>
    <col min="8714" max="8714" width="3.5" style="1" customWidth="1"/>
    <col min="8715" max="8715" width="2.69921875" style="1" customWidth="1"/>
    <col min="8716" max="8716" width="3.3984375" style="1" customWidth="1"/>
    <col min="8717" max="8717" width="2.59765625" style="1" customWidth="1"/>
    <col min="8718" max="8718" width="3.3984375" style="1" customWidth="1"/>
    <col min="8719" max="8719" width="2.59765625" style="1" customWidth="1"/>
    <col min="8720" max="8720" width="4.09765625" style="1" customWidth="1"/>
    <col min="8721" max="8721" width="3.3984375" style="1" customWidth="1"/>
    <col min="8722" max="8722" width="4.09765625" style="1" customWidth="1"/>
    <col min="8723" max="8723" width="3.3984375" style="1" customWidth="1"/>
    <col min="8724" max="8960" width="11" style="1"/>
    <col min="8961" max="8961" width="5.59765625" style="1" customWidth="1"/>
    <col min="8962" max="8962" width="21.19921875" style="1" bestFit="1" customWidth="1"/>
    <col min="8963" max="8965" width="4.09765625" style="1" customWidth="1"/>
    <col min="8966" max="8967" width="3.5" style="1" customWidth="1"/>
    <col min="8968" max="8969" width="3.69921875" style="1" customWidth="1"/>
    <col min="8970" max="8970" width="3.5" style="1" customWidth="1"/>
    <col min="8971" max="8971" width="2.69921875" style="1" customWidth="1"/>
    <col min="8972" max="8972" width="3.3984375" style="1" customWidth="1"/>
    <col min="8973" max="8973" width="2.59765625" style="1" customWidth="1"/>
    <col min="8974" max="8974" width="3.3984375" style="1" customWidth="1"/>
    <col min="8975" max="8975" width="2.59765625" style="1" customWidth="1"/>
    <col min="8976" max="8976" width="4.09765625" style="1" customWidth="1"/>
    <col min="8977" max="8977" width="3.3984375" style="1" customWidth="1"/>
    <col min="8978" max="8978" width="4.09765625" style="1" customWidth="1"/>
    <col min="8979" max="8979" width="3.3984375" style="1" customWidth="1"/>
    <col min="8980" max="9216" width="11" style="1"/>
    <col min="9217" max="9217" width="5.59765625" style="1" customWidth="1"/>
    <col min="9218" max="9218" width="21.19921875" style="1" bestFit="1" customWidth="1"/>
    <col min="9219" max="9221" width="4.09765625" style="1" customWidth="1"/>
    <col min="9222" max="9223" width="3.5" style="1" customWidth="1"/>
    <col min="9224" max="9225" width="3.69921875" style="1" customWidth="1"/>
    <col min="9226" max="9226" width="3.5" style="1" customWidth="1"/>
    <col min="9227" max="9227" width="2.69921875" style="1" customWidth="1"/>
    <col min="9228" max="9228" width="3.3984375" style="1" customWidth="1"/>
    <col min="9229" max="9229" width="2.59765625" style="1" customWidth="1"/>
    <col min="9230" max="9230" width="3.3984375" style="1" customWidth="1"/>
    <col min="9231" max="9231" width="2.59765625" style="1" customWidth="1"/>
    <col min="9232" max="9232" width="4.09765625" style="1" customWidth="1"/>
    <col min="9233" max="9233" width="3.3984375" style="1" customWidth="1"/>
    <col min="9234" max="9234" width="4.09765625" style="1" customWidth="1"/>
    <col min="9235" max="9235" width="3.3984375" style="1" customWidth="1"/>
    <col min="9236" max="9472" width="11" style="1"/>
    <col min="9473" max="9473" width="5.59765625" style="1" customWidth="1"/>
    <col min="9474" max="9474" width="21.19921875" style="1" bestFit="1" customWidth="1"/>
    <col min="9475" max="9477" width="4.09765625" style="1" customWidth="1"/>
    <col min="9478" max="9479" width="3.5" style="1" customWidth="1"/>
    <col min="9480" max="9481" width="3.69921875" style="1" customWidth="1"/>
    <col min="9482" max="9482" width="3.5" style="1" customWidth="1"/>
    <col min="9483" max="9483" width="2.69921875" style="1" customWidth="1"/>
    <col min="9484" max="9484" width="3.3984375" style="1" customWidth="1"/>
    <col min="9485" max="9485" width="2.59765625" style="1" customWidth="1"/>
    <col min="9486" max="9486" width="3.3984375" style="1" customWidth="1"/>
    <col min="9487" max="9487" width="2.59765625" style="1" customWidth="1"/>
    <col min="9488" max="9488" width="4.09765625" style="1" customWidth="1"/>
    <col min="9489" max="9489" width="3.3984375" style="1" customWidth="1"/>
    <col min="9490" max="9490" width="4.09765625" style="1" customWidth="1"/>
    <col min="9491" max="9491" width="3.3984375" style="1" customWidth="1"/>
    <col min="9492" max="9728" width="11" style="1"/>
    <col min="9729" max="9729" width="5.59765625" style="1" customWidth="1"/>
    <col min="9730" max="9730" width="21.19921875" style="1" bestFit="1" customWidth="1"/>
    <col min="9731" max="9733" width="4.09765625" style="1" customWidth="1"/>
    <col min="9734" max="9735" width="3.5" style="1" customWidth="1"/>
    <col min="9736" max="9737" width="3.69921875" style="1" customWidth="1"/>
    <col min="9738" max="9738" width="3.5" style="1" customWidth="1"/>
    <col min="9739" max="9739" width="2.69921875" style="1" customWidth="1"/>
    <col min="9740" max="9740" width="3.3984375" style="1" customWidth="1"/>
    <col min="9741" max="9741" width="2.59765625" style="1" customWidth="1"/>
    <col min="9742" max="9742" width="3.3984375" style="1" customWidth="1"/>
    <col min="9743" max="9743" width="2.59765625" style="1" customWidth="1"/>
    <col min="9744" max="9744" width="4.09765625" style="1" customWidth="1"/>
    <col min="9745" max="9745" width="3.3984375" style="1" customWidth="1"/>
    <col min="9746" max="9746" width="4.09765625" style="1" customWidth="1"/>
    <col min="9747" max="9747" width="3.3984375" style="1" customWidth="1"/>
    <col min="9748" max="9984" width="11" style="1"/>
    <col min="9985" max="9985" width="5.59765625" style="1" customWidth="1"/>
    <col min="9986" max="9986" width="21.19921875" style="1" bestFit="1" customWidth="1"/>
    <col min="9987" max="9989" width="4.09765625" style="1" customWidth="1"/>
    <col min="9990" max="9991" width="3.5" style="1" customWidth="1"/>
    <col min="9992" max="9993" width="3.69921875" style="1" customWidth="1"/>
    <col min="9994" max="9994" width="3.5" style="1" customWidth="1"/>
    <col min="9995" max="9995" width="2.69921875" style="1" customWidth="1"/>
    <col min="9996" max="9996" width="3.3984375" style="1" customWidth="1"/>
    <col min="9997" max="9997" width="2.59765625" style="1" customWidth="1"/>
    <col min="9998" max="9998" width="3.3984375" style="1" customWidth="1"/>
    <col min="9999" max="9999" width="2.59765625" style="1" customWidth="1"/>
    <col min="10000" max="10000" width="4.09765625" style="1" customWidth="1"/>
    <col min="10001" max="10001" width="3.3984375" style="1" customWidth="1"/>
    <col min="10002" max="10002" width="4.09765625" style="1" customWidth="1"/>
    <col min="10003" max="10003" width="3.3984375" style="1" customWidth="1"/>
    <col min="10004" max="10240" width="11" style="1"/>
    <col min="10241" max="10241" width="5.59765625" style="1" customWidth="1"/>
    <col min="10242" max="10242" width="21.19921875" style="1" bestFit="1" customWidth="1"/>
    <col min="10243" max="10245" width="4.09765625" style="1" customWidth="1"/>
    <col min="10246" max="10247" width="3.5" style="1" customWidth="1"/>
    <col min="10248" max="10249" width="3.69921875" style="1" customWidth="1"/>
    <col min="10250" max="10250" width="3.5" style="1" customWidth="1"/>
    <col min="10251" max="10251" width="2.69921875" style="1" customWidth="1"/>
    <col min="10252" max="10252" width="3.3984375" style="1" customWidth="1"/>
    <col min="10253" max="10253" width="2.59765625" style="1" customWidth="1"/>
    <col min="10254" max="10254" width="3.3984375" style="1" customWidth="1"/>
    <col min="10255" max="10255" width="2.59765625" style="1" customWidth="1"/>
    <col min="10256" max="10256" width="4.09765625" style="1" customWidth="1"/>
    <col min="10257" max="10257" width="3.3984375" style="1" customWidth="1"/>
    <col min="10258" max="10258" width="4.09765625" style="1" customWidth="1"/>
    <col min="10259" max="10259" width="3.3984375" style="1" customWidth="1"/>
    <col min="10260" max="10496" width="11" style="1"/>
    <col min="10497" max="10497" width="5.59765625" style="1" customWidth="1"/>
    <col min="10498" max="10498" width="21.19921875" style="1" bestFit="1" customWidth="1"/>
    <col min="10499" max="10501" width="4.09765625" style="1" customWidth="1"/>
    <col min="10502" max="10503" width="3.5" style="1" customWidth="1"/>
    <col min="10504" max="10505" width="3.69921875" style="1" customWidth="1"/>
    <col min="10506" max="10506" width="3.5" style="1" customWidth="1"/>
    <col min="10507" max="10507" width="2.69921875" style="1" customWidth="1"/>
    <col min="10508" max="10508" width="3.3984375" style="1" customWidth="1"/>
    <col min="10509" max="10509" width="2.59765625" style="1" customWidth="1"/>
    <col min="10510" max="10510" width="3.3984375" style="1" customWidth="1"/>
    <col min="10511" max="10511" width="2.59765625" style="1" customWidth="1"/>
    <col min="10512" max="10512" width="4.09765625" style="1" customWidth="1"/>
    <col min="10513" max="10513" width="3.3984375" style="1" customWidth="1"/>
    <col min="10514" max="10514" width="4.09765625" style="1" customWidth="1"/>
    <col min="10515" max="10515" width="3.3984375" style="1" customWidth="1"/>
    <col min="10516" max="10752" width="11" style="1"/>
    <col min="10753" max="10753" width="5.59765625" style="1" customWidth="1"/>
    <col min="10754" max="10754" width="21.19921875" style="1" bestFit="1" customWidth="1"/>
    <col min="10755" max="10757" width="4.09765625" style="1" customWidth="1"/>
    <col min="10758" max="10759" width="3.5" style="1" customWidth="1"/>
    <col min="10760" max="10761" width="3.69921875" style="1" customWidth="1"/>
    <col min="10762" max="10762" width="3.5" style="1" customWidth="1"/>
    <col min="10763" max="10763" width="2.69921875" style="1" customWidth="1"/>
    <col min="10764" max="10764" width="3.3984375" style="1" customWidth="1"/>
    <col min="10765" max="10765" width="2.59765625" style="1" customWidth="1"/>
    <col min="10766" max="10766" width="3.3984375" style="1" customWidth="1"/>
    <col min="10767" max="10767" width="2.59765625" style="1" customWidth="1"/>
    <col min="10768" max="10768" width="4.09765625" style="1" customWidth="1"/>
    <col min="10769" max="10769" width="3.3984375" style="1" customWidth="1"/>
    <col min="10770" max="10770" width="4.09765625" style="1" customWidth="1"/>
    <col min="10771" max="10771" width="3.3984375" style="1" customWidth="1"/>
    <col min="10772" max="11008" width="11" style="1"/>
    <col min="11009" max="11009" width="5.59765625" style="1" customWidth="1"/>
    <col min="11010" max="11010" width="21.19921875" style="1" bestFit="1" customWidth="1"/>
    <col min="11011" max="11013" width="4.09765625" style="1" customWidth="1"/>
    <col min="11014" max="11015" width="3.5" style="1" customWidth="1"/>
    <col min="11016" max="11017" width="3.69921875" style="1" customWidth="1"/>
    <col min="11018" max="11018" width="3.5" style="1" customWidth="1"/>
    <col min="11019" max="11019" width="2.69921875" style="1" customWidth="1"/>
    <col min="11020" max="11020" width="3.3984375" style="1" customWidth="1"/>
    <col min="11021" max="11021" width="2.59765625" style="1" customWidth="1"/>
    <col min="11022" max="11022" width="3.3984375" style="1" customWidth="1"/>
    <col min="11023" max="11023" width="2.59765625" style="1" customWidth="1"/>
    <col min="11024" max="11024" width="4.09765625" style="1" customWidth="1"/>
    <col min="11025" max="11025" width="3.3984375" style="1" customWidth="1"/>
    <col min="11026" max="11026" width="4.09765625" style="1" customWidth="1"/>
    <col min="11027" max="11027" width="3.3984375" style="1" customWidth="1"/>
    <col min="11028" max="11264" width="11" style="1"/>
    <col min="11265" max="11265" width="5.59765625" style="1" customWidth="1"/>
    <col min="11266" max="11266" width="21.19921875" style="1" bestFit="1" customWidth="1"/>
    <col min="11267" max="11269" width="4.09765625" style="1" customWidth="1"/>
    <col min="11270" max="11271" width="3.5" style="1" customWidth="1"/>
    <col min="11272" max="11273" width="3.69921875" style="1" customWidth="1"/>
    <col min="11274" max="11274" width="3.5" style="1" customWidth="1"/>
    <col min="11275" max="11275" width="2.69921875" style="1" customWidth="1"/>
    <col min="11276" max="11276" width="3.3984375" style="1" customWidth="1"/>
    <col min="11277" max="11277" width="2.59765625" style="1" customWidth="1"/>
    <col min="11278" max="11278" width="3.3984375" style="1" customWidth="1"/>
    <col min="11279" max="11279" width="2.59765625" style="1" customWidth="1"/>
    <col min="11280" max="11280" width="4.09765625" style="1" customWidth="1"/>
    <col min="11281" max="11281" width="3.3984375" style="1" customWidth="1"/>
    <col min="11282" max="11282" width="4.09765625" style="1" customWidth="1"/>
    <col min="11283" max="11283" width="3.3984375" style="1" customWidth="1"/>
    <col min="11284" max="11520" width="11" style="1"/>
    <col min="11521" max="11521" width="5.59765625" style="1" customWidth="1"/>
    <col min="11522" max="11522" width="21.19921875" style="1" bestFit="1" customWidth="1"/>
    <col min="11523" max="11525" width="4.09765625" style="1" customWidth="1"/>
    <col min="11526" max="11527" width="3.5" style="1" customWidth="1"/>
    <col min="11528" max="11529" width="3.69921875" style="1" customWidth="1"/>
    <col min="11530" max="11530" width="3.5" style="1" customWidth="1"/>
    <col min="11531" max="11531" width="2.69921875" style="1" customWidth="1"/>
    <col min="11532" max="11532" width="3.3984375" style="1" customWidth="1"/>
    <col min="11533" max="11533" width="2.59765625" style="1" customWidth="1"/>
    <col min="11534" max="11534" width="3.3984375" style="1" customWidth="1"/>
    <col min="11535" max="11535" width="2.59765625" style="1" customWidth="1"/>
    <col min="11536" max="11536" width="4.09765625" style="1" customWidth="1"/>
    <col min="11537" max="11537" width="3.3984375" style="1" customWidth="1"/>
    <col min="11538" max="11538" width="4.09765625" style="1" customWidth="1"/>
    <col min="11539" max="11539" width="3.3984375" style="1" customWidth="1"/>
    <col min="11540" max="11776" width="11" style="1"/>
    <col min="11777" max="11777" width="5.59765625" style="1" customWidth="1"/>
    <col min="11778" max="11778" width="21.19921875" style="1" bestFit="1" customWidth="1"/>
    <col min="11779" max="11781" width="4.09765625" style="1" customWidth="1"/>
    <col min="11782" max="11783" width="3.5" style="1" customWidth="1"/>
    <col min="11784" max="11785" width="3.69921875" style="1" customWidth="1"/>
    <col min="11786" max="11786" width="3.5" style="1" customWidth="1"/>
    <col min="11787" max="11787" width="2.69921875" style="1" customWidth="1"/>
    <col min="11788" max="11788" width="3.3984375" style="1" customWidth="1"/>
    <col min="11789" max="11789" width="2.59765625" style="1" customWidth="1"/>
    <col min="11790" max="11790" width="3.3984375" style="1" customWidth="1"/>
    <col min="11791" max="11791" width="2.59765625" style="1" customWidth="1"/>
    <col min="11792" max="11792" width="4.09765625" style="1" customWidth="1"/>
    <col min="11793" max="11793" width="3.3984375" style="1" customWidth="1"/>
    <col min="11794" max="11794" width="4.09765625" style="1" customWidth="1"/>
    <col min="11795" max="11795" width="3.3984375" style="1" customWidth="1"/>
    <col min="11796" max="12032" width="11" style="1"/>
    <col min="12033" max="12033" width="5.59765625" style="1" customWidth="1"/>
    <col min="12034" max="12034" width="21.19921875" style="1" bestFit="1" customWidth="1"/>
    <col min="12035" max="12037" width="4.09765625" style="1" customWidth="1"/>
    <col min="12038" max="12039" width="3.5" style="1" customWidth="1"/>
    <col min="12040" max="12041" width="3.69921875" style="1" customWidth="1"/>
    <col min="12042" max="12042" width="3.5" style="1" customWidth="1"/>
    <col min="12043" max="12043" width="2.69921875" style="1" customWidth="1"/>
    <col min="12044" max="12044" width="3.3984375" style="1" customWidth="1"/>
    <col min="12045" max="12045" width="2.59765625" style="1" customWidth="1"/>
    <col min="12046" max="12046" width="3.3984375" style="1" customWidth="1"/>
    <col min="12047" max="12047" width="2.59765625" style="1" customWidth="1"/>
    <col min="12048" max="12048" width="4.09765625" style="1" customWidth="1"/>
    <col min="12049" max="12049" width="3.3984375" style="1" customWidth="1"/>
    <col min="12050" max="12050" width="4.09765625" style="1" customWidth="1"/>
    <col min="12051" max="12051" width="3.3984375" style="1" customWidth="1"/>
    <col min="12052" max="12288" width="11" style="1"/>
    <col min="12289" max="12289" width="5.59765625" style="1" customWidth="1"/>
    <col min="12290" max="12290" width="21.19921875" style="1" bestFit="1" customWidth="1"/>
    <col min="12291" max="12293" width="4.09765625" style="1" customWidth="1"/>
    <col min="12294" max="12295" width="3.5" style="1" customWidth="1"/>
    <col min="12296" max="12297" width="3.69921875" style="1" customWidth="1"/>
    <col min="12298" max="12298" width="3.5" style="1" customWidth="1"/>
    <col min="12299" max="12299" width="2.69921875" style="1" customWidth="1"/>
    <col min="12300" max="12300" width="3.3984375" style="1" customWidth="1"/>
    <col min="12301" max="12301" width="2.59765625" style="1" customWidth="1"/>
    <col min="12302" max="12302" width="3.3984375" style="1" customWidth="1"/>
    <col min="12303" max="12303" width="2.59765625" style="1" customWidth="1"/>
    <col min="12304" max="12304" width="4.09765625" style="1" customWidth="1"/>
    <col min="12305" max="12305" width="3.3984375" style="1" customWidth="1"/>
    <col min="12306" max="12306" width="4.09765625" style="1" customWidth="1"/>
    <col min="12307" max="12307" width="3.3984375" style="1" customWidth="1"/>
    <col min="12308" max="12544" width="11" style="1"/>
    <col min="12545" max="12545" width="5.59765625" style="1" customWidth="1"/>
    <col min="12546" max="12546" width="21.19921875" style="1" bestFit="1" customWidth="1"/>
    <col min="12547" max="12549" width="4.09765625" style="1" customWidth="1"/>
    <col min="12550" max="12551" width="3.5" style="1" customWidth="1"/>
    <col min="12552" max="12553" width="3.69921875" style="1" customWidth="1"/>
    <col min="12554" max="12554" width="3.5" style="1" customWidth="1"/>
    <col min="12555" max="12555" width="2.69921875" style="1" customWidth="1"/>
    <col min="12556" max="12556" width="3.3984375" style="1" customWidth="1"/>
    <col min="12557" max="12557" width="2.59765625" style="1" customWidth="1"/>
    <col min="12558" max="12558" width="3.3984375" style="1" customWidth="1"/>
    <col min="12559" max="12559" width="2.59765625" style="1" customWidth="1"/>
    <col min="12560" max="12560" width="4.09765625" style="1" customWidth="1"/>
    <col min="12561" max="12561" width="3.3984375" style="1" customWidth="1"/>
    <col min="12562" max="12562" width="4.09765625" style="1" customWidth="1"/>
    <col min="12563" max="12563" width="3.3984375" style="1" customWidth="1"/>
    <col min="12564" max="12800" width="11" style="1"/>
    <col min="12801" max="12801" width="5.59765625" style="1" customWidth="1"/>
    <col min="12802" max="12802" width="21.19921875" style="1" bestFit="1" customWidth="1"/>
    <col min="12803" max="12805" width="4.09765625" style="1" customWidth="1"/>
    <col min="12806" max="12807" width="3.5" style="1" customWidth="1"/>
    <col min="12808" max="12809" width="3.69921875" style="1" customWidth="1"/>
    <col min="12810" max="12810" width="3.5" style="1" customWidth="1"/>
    <col min="12811" max="12811" width="2.69921875" style="1" customWidth="1"/>
    <col min="12812" max="12812" width="3.3984375" style="1" customWidth="1"/>
    <col min="12813" max="12813" width="2.59765625" style="1" customWidth="1"/>
    <col min="12814" max="12814" width="3.3984375" style="1" customWidth="1"/>
    <col min="12815" max="12815" width="2.59765625" style="1" customWidth="1"/>
    <col min="12816" max="12816" width="4.09765625" style="1" customWidth="1"/>
    <col min="12817" max="12817" width="3.3984375" style="1" customWidth="1"/>
    <col min="12818" max="12818" width="4.09765625" style="1" customWidth="1"/>
    <col min="12819" max="12819" width="3.3984375" style="1" customWidth="1"/>
    <col min="12820" max="13056" width="11" style="1"/>
    <col min="13057" max="13057" width="5.59765625" style="1" customWidth="1"/>
    <col min="13058" max="13058" width="21.19921875" style="1" bestFit="1" customWidth="1"/>
    <col min="13059" max="13061" width="4.09765625" style="1" customWidth="1"/>
    <col min="13062" max="13063" width="3.5" style="1" customWidth="1"/>
    <col min="13064" max="13065" width="3.69921875" style="1" customWidth="1"/>
    <col min="13066" max="13066" width="3.5" style="1" customWidth="1"/>
    <col min="13067" max="13067" width="2.69921875" style="1" customWidth="1"/>
    <col min="13068" max="13068" width="3.3984375" style="1" customWidth="1"/>
    <col min="13069" max="13069" width="2.59765625" style="1" customWidth="1"/>
    <col min="13070" max="13070" width="3.3984375" style="1" customWidth="1"/>
    <col min="13071" max="13071" width="2.59765625" style="1" customWidth="1"/>
    <col min="13072" max="13072" width="4.09765625" style="1" customWidth="1"/>
    <col min="13073" max="13073" width="3.3984375" style="1" customWidth="1"/>
    <col min="13074" max="13074" width="4.09765625" style="1" customWidth="1"/>
    <col min="13075" max="13075" width="3.3984375" style="1" customWidth="1"/>
    <col min="13076" max="13312" width="11" style="1"/>
    <col min="13313" max="13313" width="5.59765625" style="1" customWidth="1"/>
    <col min="13314" max="13314" width="21.19921875" style="1" bestFit="1" customWidth="1"/>
    <col min="13315" max="13317" width="4.09765625" style="1" customWidth="1"/>
    <col min="13318" max="13319" width="3.5" style="1" customWidth="1"/>
    <col min="13320" max="13321" width="3.69921875" style="1" customWidth="1"/>
    <col min="13322" max="13322" width="3.5" style="1" customWidth="1"/>
    <col min="13323" max="13323" width="2.69921875" style="1" customWidth="1"/>
    <col min="13324" max="13324" width="3.3984375" style="1" customWidth="1"/>
    <col min="13325" max="13325" width="2.59765625" style="1" customWidth="1"/>
    <col min="13326" max="13326" width="3.3984375" style="1" customWidth="1"/>
    <col min="13327" max="13327" width="2.59765625" style="1" customWidth="1"/>
    <col min="13328" max="13328" width="4.09765625" style="1" customWidth="1"/>
    <col min="13329" max="13329" width="3.3984375" style="1" customWidth="1"/>
    <col min="13330" max="13330" width="4.09765625" style="1" customWidth="1"/>
    <col min="13331" max="13331" width="3.3984375" style="1" customWidth="1"/>
    <col min="13332" max="13568" width="11" style="1"/>
    <col min="13569" max="13569" width="5.59765625" style="1" customWidth="1"/>
    <col min="13570" max="13570" width="21.19921875" style="1" bestFit="1" customWidth="1"/>
    <col min="13571" max="13573" width="4.09765625" style="1" customWidth="1"/>
    <col min="13574" max="13575" width="3.5" style="1" customWidth="1"/>
    <col min="13576" max="13577" width="3.69921875" style="1" customWidth="1"/>
    <col min="13578" max="13578" width="3.5" style="1" customWidth="1"/>
    <col min="13579" max="13579" width="2.69921875" style="1" customWidth="1"/>
    <col min="13580" max="13580" width="3.3984375" style="1" customWidth="1"/>
    <col min="13581" max="13581" width="2.59765625" style="1" customWidth="1"/>
    <col min="13582" max="13582" width="3.3984375" style="1" customWidth="1"/>
    <col min="13583" max="13583" width="2.59765625" style="1" customWidth="1"/>
    <col min="13584" max="13584" width="4.09765625" style="1" customWidth="1"/>
    <col min="13585" max="13585" width="3.3984375" style="1" customWidth="1"/>
    <col min="13586" max="13586" width="4.09765625" style="1" customWidth="1"/>
    <col min="13587" max="13587" width="3.3984375" style="1" customWidth="1"/>
    <col min="13588" max="13824" width="11" style="1"/>
    <col min="13825" max="13825" width="5.59765625" style="1" customWidth="1"/>
    <col min="13826" max="13826" width="21.19921875" style="1" bestFit="1" customWidth="1"/>
    <col min="13827" max="13829" width="4.09765625" style="1" customWidth="1"/>
    <col min="13830" max="13831" width="3.5" style="1" customWidth="1"/>
    <col min="13832" max="13833" width="3.69921875" style="1" customWidth="1"/>
    <col min="13834" max="13834" width="3.5" style="1" customWidth="1"/>
    <col min="13835" max="13835" width="2.69921875" style="1" customWidth="1"/>
    <col min="13836" max="13836" width="3.3984375" style="1" customWidth="1"/>
    <col min="13837" max="13837" width="2.59765625" style="1" customWidth="1"/>
    <col min="13838" max="13838" width="3.3984375" style="1" customWidth="1"/>
    <col min="13839" max="13839" width="2.59765625" style="1" customWidth="1"/>
    <col min="13840" max="13840" width="4.09765625" style="1" customWidth="1"/>
    <col min="13841" max="13841" width="3.3984375" style="1" customWidth="1"/>
    <col min="13842" max="13842" width="4.09765625" style="1" customWidth="1"/>
    <col min="13843" max="13843" width="3.3984375" style="1" customWidth="1"/>
    <col min="13844" max="14080" width="11" style="1"/>
    <col min="14081" max="14081" width="5.59765625" style="1" customWidth="1"/>
    <col min="14082" max="14082" width="21.19921875" style="1" bestFit="1" customWidth="1"/>
    <col min="14083" max="14085" width="4.09765625" style="1" customWidth="1"/>
    <col min="14086" max="14087" width="3.5" style="1" customWidth="1"/>
    <col min="14088" max="14089" width="3.69921875" style="1" customWidth="1"/>
    <col min="14090" max="14090" width="3.5" style="1" customWidth="1"/>
    <col min="14091" max="14091" width="2.69921875" style="1" customWidth="1"/>
    <col min="14092" max="14092" width="3.3984375" style="1" customWidth="1"/>
    <col min="14093" max="14093" width="2.59765625" style="1" customWidth="1"/>
    <col min="14094" max="14094" width="3.3984375" style="1" customWidth="1"/>
    <col min="14095" max="14095" width="2.59765625" style="1" customWidth="1"/>
    <col min="14096" max="14096" width="4.09765625" style="1" customWidth="1"/>
    <col min="14097" max="14097" width="3.3984375" style="1" customWidth="1"/>
    <col min="14098" max="14098" width="4.09765625" style="1" customWidth="1"/>
    <col min="14099" max="14099" width="3.3984375" style="1" customWidth="1"/>
    <col min="14100" max="14336" width="11" style="1"/>
    <col min="14337" max="14337" width="5.59765625" style="1" customWidth="1"/>
    <col min="14338" max="14338" width="21.19921875" style="1" bestFit="1" customWidth="1"/>
    <col min="14339" max="14341" width="4.09765625" style="1" customWidth="1"/>
    <col min="14342" max="14343" width="3.5" style="1" customWidth="1"/>
    <col min="14344" max="14345" width="3.69921875" style="1" customWidth="1"/>
    <col min="14346" max="14346" width="3.5" style="1" customWidth="1"/>
    <col min="14347" max="14347" width="2.69921875" style="1" customWidth="1"/>
    <col min="14348" max="14348" width="3.3984375" style="1" customWidth="1"/>
    <col min="14349" max="14349" width="2.59765625" style="1" customWidth="1"/>
    <col min="14350" max="14350" width="3.3984375" style="1" customWidth="1"/>
    <col min="14351" max="14351" width="2.59765625" style="1" customWidth="1"/>
    <col min="14352" max="14352" width="4.09765625" style="1" customWidth="1"/>
    <col min="14353" max="14353" width="3.3984375" style="1" customWidth="1"/>
    <col min="14354" max="14354" width="4.09765625" style="1" customWidth="1"/>
    <col min="14355" max="14355" width="3.3984375" style="1" customWidth="1"/>
    <col min="14356" max="14592" width="11" style="1"/>
    <col min="14593" max="14593" width="5.59765625" style="1" customWidth="1"/>
    <col min="14594" max="14594" width="21.19921875" style="1" bestFit="1" customWidth="1"/>
    <col min="14595" max="14597" width="4.09765625" style="1" customWidth="1"/>
    <col min="14598" max="14599" width="3.5" style="1" customWidth="1"/>
    <col min="14600" max="14601" width="3.69921875" style="1" customWidth="1"/>
    <col min="14602" max="14602" width="3.5" style="1" customWidth="1"/>
    <col min="14603" max="14603" width="2.69921875" style="1" customWidth="1"/>
    <col min="14604" max="14604" width="3.3984375" style="1" customWidth="1"/>
    <col min="14605" max="14605" width="2.59765625" style="1" customWidth="1"/>
    <col min="14606" max="14606" width="3.3984375" style="1" customWidth="1"/>
    <col min="14607" max="14607" width="2.59765625" style="1" customWidth="1"/>
    <col min="14608" max="14608" width="4.09765625" style="1" customWidth="1"/>
    <col min="14609" max="14609" width="3.3984375" style="1" customWidth="1"/>
    <col min="14610" max="14610" width="4.09765625" style="1" customWidth="1"/>
    <col min="14611" max="14611" width="3.3984375" style="1" customWidth="1"/>
    <col min="14612" max="14848" width="11" style="1"/>
    <col min="14849" max="14849" width="5.59765625" style="1" customWidth="1"/>
    <col min="14850" max="14850" width="21.19921875" style="1" bestFit="1" customWidth="1"/>
    <col min="14851" max="14853" width="4.09765625" style="1" customWidth="1"/>
    <col min="14854" max="14855" width="3.5" style="1" customWidth="1"/>
    <col min="14856" max="14857" width="3.69921875" style="1" customWidth="1"/>
    <col min="14858" max="14858" width="3.5" style="1" customWidth="1"/>
    <col min="14859" max="14859" width="2.69921875" style="1" customWidth="1"/>
    <col min="14860" max="14860" width="3.3984375" style="1" customWidth="1"/>
    <col min="14861" max="14861" width="2.59765625" style="1" customWidth="1"/>
    <col min="14862" max="14862" width="3.3984375" style="1" customWidth="1"/>
    <col min="14863" max="14863" width="2.59765625" style="1" customWidth="1"/>
    <col min="14864" max="14864" width="4.09765625" style="1" customWidth="1"/>
    <col min="14865" max="14865" width="3.3984375" style="1" customWidth="1"/>
    <col min="14866" max="14866" width="4.09765625" style="1" customWidth="1"/>
    <col min="14867" max="14867" width="3.3984375" style="1" customWidth="1"/>
    <col min="14868" max="15104" width="11" style="1"/>
    <col min="15105" max="15105" width="5.59765625" style="1" customWidth="1"/>
    <col min="15106" max="15106" width="21.19921875" style="1" bestFit="1" customWidth="1"/>
    <col min="15107" max="15109" width="4.09765625" style="1" customWidth="1"/>
    <col min="15110" max="15111" width="3.5" style="1" customWidth="1"/>
    <col min="15112" max="15113" width="3.69921875" style="1" customWidth="1"/>
    <col min="15114" max="15114" width="3.5" style="1" customWidth="1"/>
    <col min="15115" max="15115" width="2.69921875" style="1" customWidth="1"/>
    <col min="15116" max="15116" width="3.3984375" style="1" customWidth="1"/>
    <col min="15117" max="15117" width="2.59765625" style="1" customWidth="1"/>
    <col min="15118" max="15118" width="3.3984375" style="1" customWidth="1"/>
    <col min="15119" max="15119" width="2.59765625" style="1" customWidth="1"/>
    <col min="15120" max="15120" width="4.09765625" style="1" customWidth="1"/>
    <col min="15121" max="15121" width="3.3984375" style="1" customWidth="1"/>
    <col min="15122" max="15122" width="4.09765625" style="1" customWidth="1"/>
    <col min="15123" max="15123" width="3.3984375" style="1" customWidth="1"/>
    <col min="15124" max="15360" width="11" style="1"/>
    <col min="15361" max="15361" width="5.59765625" style="1" customWidth="1"/>
    <col min="15362" max="15362" width="21.19921875" style="1" bestFit="1" customWidth="1"/>
    <col min="15363" max="15365" width="4.09765625" style="1" customWidth="1"/>
    <col min="15366" max="15367" width="3.5" style="1" customWidth="1"/>
    <col min="15368" max="15369" width="3.69921875" style="1" customWidth="1"/>
    <col min="15370" max="15370" width="3.5" style="1" customWidth="1"/>
    <col min="15371" max="15371" width="2.69921875" style="1" customWidth="1"/>
    <col min="15372" max="15372" width="3.3984375" style="1" customWidth="1"/>
    <col min="15373" max="15373" width="2.59765625" style="1" customWidth="1"/>
    <col min="15374" max="15374" width="3.3984375" style="1" customWidth="1"/>
    <col min="15375" max="15375" width="2.59765625" style="1" customWidth="1"/>
    <col min="15376" max="15376" width="4.09765625" style="1" customWidth="1"/>
    <col min="15377" max="15377" width="3.3984375" style="1" customWidth="1"/>
    <col min="15378" max="15378" width="4.09765625" style="1" customWidth="1"/>
    <col min="15379" max="15379" width="3.3984375" style="1" customWidth="1"/>
    <col min="15380" max="15616" width="11" style="1"/>
    <col min="15617" max="15617" width="5.59765625" style="1" customWidth="1"/>
    <col min="15618" max="15618" width="21.19921875" style="1" bestFit="1" customWidth="1"/>
    <col min="15619" max="15621" width="4.09765625" style="1" customWidth="1"/>
    <col min="15622" max="15623" width="3.5" style="1" customWidth="1"/>
    <col min="15624" max="15625" width="3.69921875" style="1" customWidth="1"/>
    <col min="15626" max="15626" width="3.5" style="1" customWidth="1"/>
    <col min="15627" max="15627" width="2.69921875" style="1" customWidth="1"/>
    <col min="15628" max="15628" width="3.3984375" style="1" customWidth="1"/>
    <col min="15629" max="15629" width="2.59765625" style="1" customWidth="1"/>
    <col min="15630" max="15630" width="3.3984375" style="1" customWidth="1"/>
    <col min="15631" max="15631" width="2.59765625" style="1" customWidth="1"/>
    <col min="15632" max="15632" width="4.09765625" style="1" customWidth="1"/>
    <col min="15633" max="15633" width="3.3984375" style="1" customWidth="1"/>
    <col min="15634" max="15634" width="4.09765625" style="1" customWidth="1"/>
    <col min="15635" max="15635" width="3.3984375" style="1" customWidth="1"/>
    <col min="15636" max="15872" width="11" style="1"/>
    <col min="15873" max="15873" width="5.59765625" style="1" customWidth="1"/>
    <col min="15874" max="15874" width="21.19921875" style="1" bestFit="1" customWidth="1"/>
    <col min="15875" max="15877" width="4.09765625" style="1" customWidth="1"/>
    <col min="15878" max="15879" width="3.5" style="1" customWidth="1"/>
    <col min="15880" max="15881" width="3.69921875" style="1" customWidth="1"/>
    <col min="15882" max="15882" width="3.5" style="1" customWidth="1"/>
    <col min="15883" max="15883" width="2.69921875" style="1" customWidth="1"/>
    <col min="15884" max="15884" width="3.3984375" style="1" customWidth="1"/>
    <col min="15885" max="15885" width="2.59765625" style="1" customWidth="1"/>
    <col min="15886" max="15886" width="3.3984375" style="1" customWidth="1"/>
    <col min="15887" max="15887" width="2.59765625" style="1" customWidth="1"/>
    <col min="15888" max="15888" width="4.09765625" style="1" customWidth="1"/>
    <col min="15889" max="15889" width="3.3984375" style="1" customWidth="1"/>
    <col min="15890" max="15890" width="4.09765625" style="1" customWidth="1"/>
    <col min="15891" max="15891" width="3.3984375" style="1" customWidth="1"/>
    <col min="15892" max="16128" width="11" style="1"/>
    <col min="16129" max="16129" width="5.59765625" style="1" customWidth="1"/>
    <col min="16130" max="16130" width="21.19921875" style="1" bestFit="1" customWidth="1"/>
    <col min="16131" max="16133" width="4.09765625" style="1" customWidth="1"/>
    <col min="16134" max="16135" width="3.5" style="1" customWidth="1"/>
    <col min="16136" max="16137" width="3.69921875" style="1" customWidth="1"/>
    <col min="16138" max="16138" width="3.5" style="1" customWidth="1"/>
    <col min="16139" max="16139" width="2.69921875" style="1" customWidth="1"/>
    <col min="16140" max="16140" width="3.3984375" style="1" customWidth="1"/>
    <col min="16141" max="16141" width="2.59765625" style="1" customWidth="1"/>
    <col min="16142" max="16142" width="3.3984375" style="1" customWidth="1"/>
    <col min="16143" max="16143" width="2.59765625" style="1" customWidth="1"/>
    <col min="16144" max="16144" width="4.09765625" style="1" customWidth="1"/>
    <col min="16145" max="16145" width="3.3984375" style="1" customWidth="1"/>
    <col min="16146" max="16146" width="4.09765625" style="1" customWidth="1"/>
    <col min="16147" max="16147" width="3.3984375" style="1" customWidth="1"/>
    <col min="16148" max="16384" width="11" style="1"/>
  </cols>
  <sheetData>
    <row r="1" spans="1:19" ht="12.9" customHeight="1" x14ac:dyDescent="0.3">
      <c r="A1" s="40"/>
      <c r="B1" s="41" t="s">
        <v>205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3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" customHeight="1" x14ac:dyDescent="0.3">
      <c r="A3" s="4">
        <v>11090001</v>
      </c>
      <c r="B3" s="4" t="s">
        <v>15</v>
      </c>
      <c r="C3" s="2">
        <v>16</v>
      </c>
      <c r="D3" s="2">
        <v>4</v>
      </c>
      <c r="E3" s="2">
        <v>20</v>
      </c>
      <c r="F3" s="5">
        <v>1</v>
      </c>
      <c r="G3" s="5">
        <v>0</v>
      </c>
      <c r="H3" s="5">
        <v>2</v>
      </c>
      <c r="I3" s="5">
        <v>1</v>
      </c>
      <c r="J3" s="5">
        <v>3</v>
      </c>
      <c r="K3" s="5">
        <v>1</v>
      </c>
      <c r="L3" s="5">
        <v>4</v>
      </c>
      <c r="M3" s="5">
        <v>0</v>
      </c>
      <c r="N3" s="5">
        <v>0</v>
      </c>
      <c r="O3" s="5">
        <v>0</v>
      </c>
      <c r="P3" s="5">
        <v>1</v>
      </c>
      <c r="Q3" s="5">
        <v>1</v>
      </c>
      <c r="R3" s="5">
        <v>5</v>
      </c>
      <c r="S3" s="5">
        <v>1</v>
      </c>
    </row>
    <row r="4" spans="1:19" ht="15.9" customHeight="1" x14ac:dyDescent="0.3">
      <c r="A4" s="4">
        <v>11090002</v>
      </c>
      <c r="B4" s="4" t="s">
        <v>16</v>
      </c>
      <c r="C4" s="2">
        <v>27</v>
      </c>
      <c r="D4" s="2">
        <v>3</v>
      </c>
      <c r="E4" s="2">
        <v>30</v>
      </c>
      <c r="F4" s="5">
        <v>5</v>
      </c>
      <c r="G4" s="5">
        <v>2</v>
      </c>
      <c r="H4" s="5">
        <v>5</v>
      </c>
      <c r="I4" s="5">
        <v>0</v>
      </c>
      <c r="J4" s="5">
        <v>0</v>
      </c>
      <c r="K4" s="5">
        <v>0</v>
      </c>
      <c r="L4" s="5">
        <v>1</v>
      </c>
      <c r="M4" s="5">
        <v>0</v>
      </c>
      <c r="N4" s="5">
        <v>0</v>
      </c>
      <c r="O4" s="5">
        <v>0</v>
      </c>
      <c r="P4" s="5">
        <v>6</v>
      </c>
      <c r="Q4" s="5">
        <v>0</v>
      </c>
      <c r="R4" s="5">
        <v>10</v>
      </c>
      <c r="S4" s="5">
        <v>1</v>
      </c>
    </row>
    <row r="5" spans="1:19" ht="15.9" customHeight="1" x14ac:dyDescent="0.3">
      <c r="A5" s="4">
        <v>11090009</v>
      </c>
      <c r="B5" s="4" t="s">
        <v>17</v>
      </c>
      <c r="C5" s="2">
        <v>5</v>
      </c>
      <c r="D5" s="2">
        <v>0</v>
      </c>
      <c r="E5" s="2">
        <v>5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4</v>
      </c>
      <c r="S5" s="5">
        <v>0</v>
      </c>
    </row>
    <row r="6" spans="1:19" ht="15.9" customHeight="1" x14ac:dyDescent="0.3">
      <c r="A6" s="4">
        <v>11090014</v>
      </c>
      <c r="B6" s="4" t="s">
        <v>18</v>
      </c>
      <c r="C6" s="2">
        <v>19</v>
      </c>
      <c r="D6" s="2">
        <v>8</v>
      </c>
      <c r="E6" s="2">
        <v>27</v>
      </c>
      <c r="F6" s="5">
        <v>2</v>
      </c>
      <c r="G6" s="5">
        <v>0</v>
      </c>
      <c r="H6" s="5">
        <v>2</v>
      </c>
      <c r="I6" s="5">
        <v>1</v>
      </c>
      <c r="J6" s="5">
        <v>1</v>
      </c>
      <c r="K6" s="5">
        <v>2</v>
      </c>
      <c r="L6" s="5">
        <v>5</v>
      </c>
      <c r="M6" s="5">
        <v>0</v>
      </c>
      <c r="N6" s="5">
        <v>2</v>
      </c>
      <c r="O6" s="5">
        <v>1</v>
      </c>
      <c r="P6" s="5">
        <v>2</v>
      </c>
      <c r="Q6" s="5">
        <v>1</v>
      </c>
      <c r="R6" s="5">
        <v>5</v>
      </c>
      <c r="S6" s="5">
        <v>3</v>
      </c>
    </row>
    <row r="7" spans="1:19" ht="15.9" customHeight="1" x14ac:dyDescent="0.3">
      <c r="A7" s="4">
        <v>11090019</v>
      </c>
      <c r="B7" s="4" t="s">
        <v>19</v>
      </c>
      <c r="C7" s="2">
        <v>11</v>
      </c>
      <c r="D7" s="2">
        <v>0</v>
      </c>
      <c r="E7" s="2">
        <v>11</v>
      </c>
      <c r="F7" s="5">
        <v>1</v>
      </c>
      <c r="G7" s="5">
        <v>0</v>
      </c>
      <c r="H7" s="5">
        <v>3</v>
      </c>
      <c r="I7" s="5">
        <v>0</v>
      </c>
      <c r="J7" s="5">
        <v>2</v>
      </c>
      <c r="K7" s="5">
        <v>0</v>
      </c>
      <c r="L7" s="5">
        <v>2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3</v>
      </c>
      <c r="S7" s="5">
        <v>0</v>
      </c>
    </row>
    <row r="8" spans="1:19" ht="15.9" customHeight="1" x14ac:dyDescent="0.3">
      <c r="A8" s="4">
        <v>11110001</v>
      </c>
      <c r="B8" s="4" t="s">
        <v>98</v>
      </c>
      <c r="C8" s="2">
        <v>1</v>
      </c>
      <c r="D8" s="2">
        <v>1</v>
      </c>
      <c r="E8" s="2">
        <v>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1</v>
      </c>
    </row>
    <row r="9" spans="1:19" ht="15.9" customHeight="1" x14ac:dyDescent="0.3">
      <c r="A9" s="4">
        <v>11110009</v>
      </c>
      <c r="B9" s="4" t="s">
        <v>99</v>
      </c>
      <c r="C9" s="2">
        <v>13</v>
      </c>
      <c r="D9" s="2">
        <v>2</v>
      </c>
      <c r="E9" s="2">
        <v>15</v>
      </c>
      <c r="F9" s="5">
        <v>0</v>
      </c>
      <c r="G9" s="5">
        <v>0</v>
      </c>
      <c r="H9" s="5">
        <v>1</v>
      </c>
      <c r="I9" s="5">
        <v>0</v>
      </c>
      <c r="J9" s="5">
        <v>1</v>
      </c>
      <c r="K9" s="5">
        <v>1</v>
      </c>
      <c r="L9" s="5">
        <v>5</v>
      </c>
      <c r="M9" s="5">
        <v>0</v>
      </c>
      <c r="N9" s="5">
        <v>3</v>
      </c>
      <c r="O9" s="5">
        <v>1</v>
      </c>
      <c r="P9" s="5">
        <v>1</v>
      </c>
      <c r="Q9" s="5">
        <v>0</v>
      </c>
      <c r="R9" s="5">
        <v>2</v>
      </c>
      <c r="S9" s="5">
        <v>0</v>
      </c>
    </row>
    <row r="10" spans="1:19" ht="15.9" customHeight="1" x14ac:dyDescent="0.3">
      <c r="A10" s="4">
        <v>11110013</v>
      </c>
      <c r="B10" s="4" t="s">
        <v>100</v>
      </c>
      <c r="C10" s="2">
        <v>13</v>
      </c>
      <c r="D10" s="2">
        <v>5</v>
      </c>
      <c r="E10" s="2">
        <v>18</v>
      </c>
      <c r="F10" s="5">
        <v>1</v>
      </c>
      <c r="G10" s="5">
        <v>0</v>
      </c>
      <c r="H10" s="5">
        <v>5</v>
      </c>
      <c r="I10" s="5">
        <v>2</v>
      </c>
      <c r="J10" s="5">
        <v>1</v>
      </c>
      <c r="K10" s="5">
        <v>0</v>
      </c>
      <c r="L10" s="5">
        <v>0</v>
      </c>
      <c r="M10" s="5">
        <v>0</v>
      </c>
      <c r="N10" s="5">
        <v>2</v>
      </c>
      <c r="O10" s="5">
        <v>1</v>
      </c>
      <c r="P10" s="5">
        <v>0</v>
      </c>
      <c r="Q10" s="5">
        <v>1</v>
      </c>
      <c r="R10" s="5">
        <v>4</v>
      </c>
      <c r="S10" s="5">
        <v>1</v>
      </c>
    </row>
    <row r="11" spans="1:19" ht="15.9" customHeight="1" x14ac:dyDescent="0.3">
      <c r="A11" s="4">
        <v>11110015</v>
      </c>
      <c r="B11" s="4" t="s">
        <v>176</v>
      </c>
      <c r="C11" s="2">
        <v>5</v>
      </c>
      <c r="D11" s="2">
        <v>0</v>
      </c>
      <c r="E11" s="2">
        <v>5</v>
      </c>
      <c r="F11" s="5">
        <v>0</v>
      </c>
      <c r="G11" s="5">
        <v>0</v>
      </c>
      <c r="H11" s="5">
        <v>0</v>
      </c>
      <c r="I11" s="5">
        <v>0</v>
      </c>
      <c r="J11" s="5">
        <v>3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</v>
      </c>
      <c r="S11" s="5">
        <v>0</v>
      </c>
    </row>
    <row r="12" spans="1:19" ht="15.9" customHeight="1" x14ac:dyDescent="0.3">
      <c r="A12" s="4">
        <v>11110023</v>
      </c>
      <c r="B12" s="4" t="s">
        <v>101</v>
      </c>
      <c r="C12" s="2">
        <v>7</v>
      </c>
      <c r="D12" s="2">
        <v>1</v>
      </c>
      <c r="E12" s="2">
        <v>8</v>
      </c>
      <c r="F12" s="5">
        <v>0</v>
      </c>
      <c r="G12" s="5">
        <v>0</v>
      </c>
      <c r="H12" s="5">
        <v>1</v>
      </c>
      <c r="I12" s="5">
        <v>0</v>
      </c>
      <c r="J12" s="5">
        <v>2</v>
      </c>
      <c r="K12" s="5">
        <v>1</v>
      </c>
      <c r="L12" s="5">
        <v>1</v>
      </c>
      <c r="M12" s="5">
        <v>0</v>
      </c>
      <c r="N12" s="5">
        <v>1</v>
      </c>
      <c r="O12" s="5">
        <v>0</v>
      </c>
      <c r="P12" s="5">
        <v>1</v>
      </c>
      <c r="Q12" s="5">
        <v>0</v>
      </c>
      <c r="R12" s="5">
        <v>1</v>
      </c>
      <c r="S12" s="5">
        <v>0</v>
      </c>
    </row>
    <row r="13" spans="1:19" ht="15.9" customHeight="1" x14ac:dyDescent="0.3">
      <c r="A13" s="4">
        <v>11110024</v>
      </c>
      <c r="B13" s="4" t="s">
        <v>102</v>
      </c>
      <c r="C13" s="2">
        <v>9</v>
      </c>
      <c r="D13" s="2">
        <v>3</v>
      </c>
      <c r="E13" s="2">
        <v>12</v>
      </c>
      <c r="F13" s="5">
        <v>1</v>
      </c>
      <c r="G13" s="5">
        <v>0</v>
      </c>
      <c r="H13" s="5">
        <v>2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5</v>
      </c>
      <c r="S13" s="5">
        <v>2</v>
      </c>
    </row>
    <row r="14" spans="1:19" ht="15.9" customHeight="1" x14ac:dyDescent="0.3">
      <c r="A14" s="4">
        <v>11110027</v>
      </c>
      <c r="B14" s="4" t="s">
        <v>103</v>
      </c>
      <c r="C14" s="2">
        <v>36</v>
      </c>
      <c r="D14" s="2">
        <v>5</v>
      </c>
      <c r="E14" s="2">
        <v>41</v>
      </c>
      <c r="F14" s="5">
        <v>0</v>
      </c>
      <c r="G14" s="5">
        <v>0</v>
      </c>
      <c r="H14" s="5">
        <v>6</v>
      </c>
      <c r="I14" s="5">
        <v>2</v>
      </c>
      <c r="J14" s="5">
        <v>4</v>
      </c>
      <c r="K14" s="5">
        <v>2</v>
      </c>
      <c r="L14" s="5">
        <v>6</v>
      </c>
      <c r="M14" s="5">
        <v>0</v>
      </c>
      <c r="N14" s="5">
        <v>2</v>
      </c>
      <c r="O14" s="5">
        <v>0</v>
      </c>
      <c r="P14" s="5">
        <v>5</v>
      </c>
      <c r="Q14" s="5">
        <v>0</v>
      </c>
      <c r="R14" s="5">
        <v>13</v>
      </c>
      <c r="S14" s="5">
        <v>1</v>
      </c>
    </row>
    <row r="15" spans="1:19" ht="15.9" customHeight="1" x14ac:dyDescent="0.3">
      <c r="A15" s="4">
        <v>11110028</v>
      </c>
      <c r="B15" s="4" t="s">
        <v>104</v>
      </c>
      <c r="C15" s="2">
        <v>6</v>
      </c>
      <c r="D15" s="2">
        <v>1</v>
      </c>
      <c r="E15" s="2">
        <v>7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3</v>
      </c>
      <c r="S15" s="5">
        <v>1</v>
      </c>
    </row>
    <row r="16" spans="1:19" ht="15.9" customHeight="1" x14ac:dyDescent="0.3">
      <c r="A16" s="4">
        <v>11110029</v>
      </c>
      <c r="B16" s="4" t="s">
        <v>105</v>
      </c>
      <c r="C16" s="2">
        <v>4</v>
      </c>
      <c r="D16" s="2">
        <v>0</v>
      </c>
      <c r="E16" s="2">
        <v>4</v>
      </c>
      <c r="F16" s="5">
        <v>0</v>
      </c>
      <c r="G16" s="5">
        <v>0</v>
      </c>
      <c r="H16" s="5">
        <v>1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</row>
    <row r="17" spans="1:19" ht="15.9" customHeight="1" x14ac:dyDescent="0.3">
      <c r="A17" s="4">
        <v>11110032</v>
      </c>
      <c r="B17" s="4" t="s">
        <v>106</v>
      </c>
      <c r="C17" s="2">
        <v>13</v>
      </c>
      <c r="D17" s="2">
        <v>2</v>
      </c>
      <c r="E17" s="2">
        <v>15</v>
      </c>
      <c r="F17" s="5">
        <v>0</v>
      </c>
      <c r="G17" s="5">
        <v>0</v>
      </c>
      <c r="H17" s="5">
        <v>3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2</v>
      </c>
      <c r="O17" s="5">
        <v>0</v>
      </c>
      <c r="P17" s="5">
        <v>1</v>
      </c>
      <c r="Q17" s="5">
        <v>1</v>
      </c>
      <c r="R17" s="5">
        <v>7</v>
      </c>
      <c r="S17" s="5">
        <v>1</v>
      </c>
    </row>
    <row r="18" spans="1:19" ht="15.9" customHeight="1" x14ac:dyDescent="0.3">
      <c r="A18" s="4">
        <v>11110033</v>
      </c>
      <c r="B18" s="4" t="s">
        <v>194</v>
      </c>
      <c r="C18" s="2">
        <v>8</v>
      </c>
      <c r="D18" s="2">
        <v>0</v>
      </c>
      <c r="E18" s="2">
        <v>8</v>
      </c>
      <c r="F18" s="5">
        <v>1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2</v>
      </c>
      <c r="M18" s="5">
        <v>0</v>
      </c>
      <c r="N18" s="5">
        <v>0</v>
      </c>
      <c r="O18" s="5">
        <v>0</v>
      </c>
      <c r="P18" s="5">
        <v>3</v>
      </c>
      <c r="Q18" s="5">
        <v>0</v>
      </c>
      <c r="R18" s="5">
        <v>1</v>
      </c>
      <c r="S18" s="5">
        <v>0</v>
      </c>
    </row>
    <row r="19" spans="1:19" ht="15.9" customHeight="1" x14ac:dyDescent="0.3">
      <c r="A19" s="4">
        <v>11120004</v>
      </c>
      <c r="B19" s="4" t="s">
        <v>20</v>
      </c>
      <c r="C19" s="2">
        <v>14</v>
      </c>
      <c r="D19" s="2">
        <v>0</v>
      </c>
      <c r="E19" s="2">
        <v>14</v>
      </c>
      <c r="F19" s="5">
        <v>2</v>
      </c>
      <c r="G19" s="5">
        <v>0</v>
      </c>
      <c r="H19" s="5">
        <v>2</v>
      </c>
      <c r="I19" s="5">
        <v>0</v>
      </c>
      <c r="J19" s="5">
        <v>2</v>
      </c>
      <c r="K19" s="5">
        <v>0</v>
      </c>
      <c r="L19" s="5">
        <v>7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</row>
    <row r="20" spans="1:19" ht="15.9" customHeight="1" x14ac:dyDescent="0.3">
      <c r="A20" s="4">
        <v>11120009</v>
      </c>
      <c r="B20" s="4" t="s">
        <v>21</v>
      </c>
      <c r="C20" s="2">
        <v>6</v>
      </c>
      <c r="D20" s="2">
        <v>0</v>
      </c>
      <c r="E20" s="2">
        <v>6</v>
      </c>
      <c r="F20" s="5">
        <v>2</v>
      </c>
      <c r="G20" s="5">
        <v>0</v>
      </c>
      <c r="H20" s="5">
        <v>0</v>
      </c>
      <c r="I20" s="5">
        <v>0</v>
      </c>
      <c r="J20" s="5">
        <v>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</row>
    <row r="21" spans="1:19" ht="15.9" customHeight="1" x14ac:dyDescent="0.3">
      <c r="A21" s="4">
        <v>11120017</v>
      </c>
      <c r="B21" s="4" t="s">
        <v>195</v>
      </c>
      <c r="C21" s="2">
        <v>15</v>
      </c>
      <c r="D21" s="2">
        <v>9</v>
      </c>
      <c r="E21" s="2">
        <v>24</v>
      </c>
      <c r="F21" s="5">
        <v>1</v>
      </c>
      <c r="G21" s="5">
        <v>0</v>
      </c>
      <c r="H21" s="5">
        <v>1</v>
      </c>
      <c r="I21" s="5">
        <v>0</v>
      </c>
      <c r="J21" s="5">
        <v>3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3</v>
      </c>
      <c r="Q21" s="5">
        <v>5</v>
      </c>
      <c r="R21" s="5">
        <v>6</v>
      </c>
      <c r="S21" s="5">
        <v>2</v>
      </c>
    </row>
    <row r="22" spans="1:19" ht="15.9" customHeight="1" x14ac:dyDescent="0.3">
      <c r="A22" s="4">
        <v>11120019</v>
      </c>
      <c r="B22" s="4" t="s">
        <v>260</v>
      </c>
      <c r="C22" s="2">
        <v>1</v>
      </c>
      <c r="D22" s="2">
        <v>0</v>
      </c>
      <c r="E22" s="2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</row>
    <row r="23" spans="1:19" ht="15.9" customHeight="1" x14ac:dyDescent="0.3">
      <c r="A23" s="4">
        <v>11120024</v>
      </c>
      <c r="B23" s="4" t="s">
        <v>23</v>
      </c>
      <c r="C23" s="2">
        <v>5</v>
      </c>
      <c r="D23" s="2">
        <v>0</v>
      </c>
      <c r="E23" s="2">
        <v>5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2</v>
      </c>
      <c r="S23" s="5">
        <v>0</v>
      </c>
    </row>
    <row r="24" spans="1:19" ht="15.9" customHeight="1" x14ac:dyDescent="0.3">
      <c r="A24" s="4">
        <v>11120025</v>
      </c>
      <c r="B24" s="4" t="s">
        <v>24</v>
      </c>
      <c r="C24" s="2">
        <v>0</v>
      </c>
      <c r="D24" s="2">
        <v>0</v>
      </c>
      <c r="E24" s="2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</row>
    <row r="25" spans="1:19" ht="15.9" customHeight="1" x14ac:dyDescent="0.3">
      <c r="A25" s="4">
        <v>11120026</v>
      </c>
      <c r="B25" s="4" t="s">
        <v>25</v>
      </c>
      <c r="C25" s="2">
        <v>6</v>
      </c>
      <c r="D25" s="2">
        <v>0</v>
      </c>
      <c r="E25" s="2">
        <v>6</v>
      </c>
      <c r="F25" s="5">
        <v>0</v>
      </c>
      <c r="G25" s="5">
        <v>0</v>
      </c>
      <c r="H25" s="5">
        <v>2</v>
      </c>
      <c r="I25" s="5">
        <v>0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2</v>
      </c>
      <c r="S25" s="5">
        <v>0</v>
      </c>
    </row>
    <row r="26" spans="1:19" ht="15.9" customHeight="1" x14ac:dyDescent="0.3">
      <c r="A26" s="4">
        <v>11120043</v>
      </c>
      <c r="B26" s="4" t="s">
        <v>27</v>
      </c>
      <c r="C26" s="2">
        <v>10</v>
      </c>
      <c r="D26" s="2">
        <v>2</v>
      </c>
      <c r="E26" s="2">
        <v>12</v>
      </c>
      <c r="F26" s="5">
        <v>0</v>
      </c>
      <c r="G26" s="5">
        <v>0</v>
      </c>
      <c r="H26" s="5">
        <v>2</v>
      </c>
      <c r="I26" s="5">
        <v>0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3</v>
      </c>
      <c r="Q26" s="5">
        <v>0</v>
      </c>
      <c r="R26" s="5">
        <v>3</v>
      </c>
      <c r="S26" s="5">
        <v>2</v>
      </c>
    </row>
    <row r="27" spans="1:19" ht="15.9" customHeight="1" x14ac:dyDescent="0.3">
      <c r="A27" s="4">
        <v>11120044</v>
      </c>
      <c r="B27" s="4" t="s">
        <v>28</v>
      </c>
      <c r="C27" s="2">
        <v>0</v>
      </c>
      <c r="D27" s="2">
        <v>0</v>
      </c>
      <c r="E27" s="2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19" ht="15.9" customHeight="1" x14ac:dyDescent="0.3">
      <c r="A28" s="4">
        <v>11120045</v>
      </c>
      <c r="B28" s="4" t="s">
        <v>29</v>
      </c>
      <c r="C28" s="2">
        <v>13</v>
      </c>
      <c r="D28" s="2">
        <v>2</v>
      </c>
      <c r="E28" s="2">
        <v>15</v>
      </c>
      <c r="F28" s="5">
        <v>1</v>
      </c>
      <c r="G28" s="5">
        <v>0</v>
      </c>
      <c r="H28" s="5">
        <v>1</v>
      </c>
      <c r="I28" s="5">
        <v>0</v>
      </c>
      <c r="J28" s="5">
        <v>2</v>
      </c>
      <c r="K28" s="5">
        <v>1</v>
      </c>
      <c r="L28" s="5">
        <v>1</v>
      </c>
      <c r="M28" s="5">
        <v>1</v>
      </c>
      <c r="N28" s="5">
        <v>1</v>
      </c>
      <c r="O28" s="5">
        <v>0</v>
      </c>
      <c r="P28" s="5">
        <v>0</v>
      </c>
      <c r="Q28" s="5">
        <v>0</v>
      </c>
      <c r="R28" s="5">
        <v>7</v>
      </c>
      <c r="S28" s="5">
        <v>0</v>
      </c>
    </row>
    <row r="29" spans="1:19" ht="15.9" customHeight="1" x14ac:dyDescent="0.3">
      <c r="A29" s="4">
        <v>11120046</v>
      </c>
      <c r="B29" s="4" t="s">
        <v>30</v>
      </c>
      <c r="C29" s="2">
        <v>6</v>
      </c>
      <c r="D29" s="2">
        <v>0</v>
      </c>
      <c r="E29" s="2">
        <v>6</v>
      </c>
      <c r="F29" s="5">
        <v>0</v>
      </c>
      <c r="G29" s="5">
        <v>0</v>
      </c>
      <c r="H29" s="5">
        <v>0</v>
      </c>
      <c r="I29" s="5">
        <v>0</v>
      </c>
      <c r="J29" s="5">
        <v>3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1</v>
      </c>
      <c r="S29" s="5">
        <v>0</v>
      </c>
    </row>
    <row r="30" spans="1:19" ht="15.9" customHeight="1" x14ac:dyDescent="0.3">
      <c r="A30" s="4">
        <v>11120047</v>
      </c>
      <c r="B30" s="4" t="s">
        <v>31</v>
      </c>
      <c r="C30" s="2">
        <v>28</v>
      </c>
      <c r="D30" s="2">
        <v>1</v>
      </c>
      <c r="E30" s="2">
        <v>29</v>
      </c>
      <c r="F30" s="5">
        <v>3</v>
      </c>
      <c r="G30" s="5">
        <v>0</v>
      </c>
      <c r="H30" s="5">
        <v>5</v>
      </c>
      <c r="I30" s="5">
        <v>0</v>
      </c>
      <c r="J30" s="5">
        <v>7</v>
      </c>
      <c r="K30" s="5">
        <v>0</v>
      </c>
      <c r="L30" s="5">
        <v>3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9</v>
      </c>
      <c r="S30" s="5">
        <v>1</v>
      </c>
    </row>
    <row r="31" spans="1:19" ht="15.9" customHeight="1" x14ac:dyDescent="0.3">
      <c r="A31" s="4">
        <v>11120052</v>
      </c>
      <c r="B31" s="4" t="s">
        <v>185</v>
      </c>
      <c r="C31" s="2">
        <v>2</v>
      </c>
      <c r="D31" s="2">
        <v>1</v>
      </c>
      <c r="E31" s="2">
        <v>3</v>
      </c>
      <c r="F31" s="5">
        <v>0</v>
      </c>
      <c r="G31" s="5">
        <v>0</v>
      </c>
      <c r="H31" s="5">
        <v>0</v>
      </c>
      <c r="I31" s="5">
        <v>0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</row>
    <row r="32" spans="1:19" ht="15.9" customHeight="1" x14ac:dyDescent="0.3">
      <c r="A32" s="4">
        <v>11300003</v>
      </c>
      <c r="B32" s="4" t="s">
        <v>107</v>
      </c>
      <c r="C32" s="2">
        <v>3</v>
      </c>
      <c r="D32" s="2">
        <v>2</v>
      </c>
      <c r="E32" s="2">
        <v>5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</v>
      </c>
      <c r="S32" s="5">
        <v>2</v>
      </c>
    </row>
    <row r="33" spans="1:19" ht="15.9" customHeight="1" x14ac:dyDescent="0.3">
      <c r="A33" s="4">
        <v>11300004</v>
      </c>
      <c r="B33" s="4" t="s">
        <v>108</v>
      </c>
      <c r="C33" s="2">
        <v>13</v>
      </c>
      <c r="D33" s="2">
        <v>1</v>
      </c>
      <c r="E33" s="2">
        <v>14</v>
      </c>
      <c r="F33" s="5">
        <v>1</v>
      </c>
      <c r="G33" s="5">
        <v>0</v>
      </c>
      <c r="H33" s="5">
        <v>2</v>
      </c>
      <c r="I33" s="5">
        <v>0</v>
      </c>
      <c r="J33" s="5">
        <v>5</v>
      </c>
      <c r="K33" s="5">
        <v>0</v>
      </c>
      <c r="L33" s="5">
        <v>4</v>
      </c>
      <c r="M33" s="5">
        <v>0</v>
      </c>
      <c r="N33" s="5">
        <v>0</v>
      </c>
      <c r="O33" s="5">
        <v>0</v>
      </c>
      <c r="P33" s="5">
        <v>0</v>
      </c>
      <c r="Q33" s="5">
        <v>1</v>
      </c>
      <c r="R33" s="5">
        <v>1</v>
      </c>
      <c r="S33" s="5">
        <v>0</v>
      </c>
    </row>
    <row r="34" spans="1:19" ht="15.9" customHeight="1" x14ac:dyDescent="0.3">
      <c r="A34" s="4">
        <v>11300005</v>
      </c>
      <c r="B34" s="4" t="s">
        <v>109</v>
      </c>
      <c r="C34" s="2">
        <v>10</v>
      </c>
      <c r="D34" s="2">
        <v>2</v>
      </c>
      <c r="E34" s="2">
        <v>12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2</v>
      </c>
      <c r="Q34" s="5">
        <v>0</v>
      </c>
      <c r="R34" s="5">
        <v>8</v>
      </c>
      <c r="S34" s="5">
        <v>2</v>
      </c>
    </row>
    <row r="35" spans="1:19" ht="15.9" customHeight="1" x14ac:dyDescent="0.3">
      <c r="A35" s="4">
        <v>11300006</v>
      </c>
      <c r="B35" s="4" t="s">
        <v>110</v>
      </c>
      <c r="C35" s="2">
        <v>4</v>
      </c>
      <c r="D35" s="2">
        <v>6</v>
      </c>
      <c r="E35" s="2">
        <v>10</v>
      </c>
      <c r="F35" s="5">
        <v>0</v>
      </c>
      <c r="G35" s="5">
        <v>0</v>
      </c>
      <c r="H35" s="5">
        <v>2</v>
      </c>
      <c r="I35" s="5">
        <v>3</v>
      </c>
      <c r="J35" s="5">
        <v>0</v>
      </c>
      <c r="K35" s="5">
        <v>1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2</v>
      </c>
    </row>
    <row r="36" spans="1:19" ht="15.9" customHeight="1" x14ac:dyDescent="0.3">
      <c r="A36" s="4">
        <v>11300007</v>
      </c>
      <c r="B36" s="4" t="s">
        <v>111</v>
      </c>
      <c r="C36" s="2">
        <v>73</v>
      </c>
      <c r="D36" s="2">
        <v>19</v>
      </c>
      <c r="E36" s="2">
        <v>92</v>
      </c>
      <c r="F36" s="5">
        <v>5</v>
      </c>
      <c r="G36" s="5">
        <v>1</v>
      </c>
      <c r="H36" s="5">
        <v>5</v>
      </c>
      <c r="I36" s="5">
        <v>0</v>
      </c>
      <c r="J36" s="5">
        <v>25</v>
      </c>
      <c r="K36" s="5">
        <v>1</v>
      </c>
      <c r="L36" s="5">
        <v>12</v>
      </c>
      <c r="M36" s="5">
        <v>0</v>
      </c>
      <c r="N36" s="5">
        <v>0</v>
      </c>
      <c r="O36" s="5">
        <v>0</v>
      </c>
      <c r="P36" s="5">
        <v>5</v>
      </c>
      <c r="Q36" s="5">
        <v>1</v>
      </c>
      <c r="R36" s="5">
        <v>21</v>
      </c>
      <c r="S36" s="5">
        <v>16</v>
      </c>
    </row>
    <row r="37" spans="1:19" ht="15.9" customHeight="1" x14ac:dyDescent="0.3">
      <c r="A37" s="4">
        <v>11300008</v>
      </c>
      <c r="B37" s="4" t="s">
        <v>112</v>
      </c>
      <c r="C37" s="2">
        <v>12</v>
      </c>
      <c r="D37" s="2">
        <v>0</v>
      </c>
      <c r="E37" s="2">
        <v>12</v>
      </c>
      <c r="F37" s="5">
        <v>1</v>
      </c>
      <c r="G37" s="5">
        <v>0</v>
      </c>
      <c r="H37" s="5">
        <v>3</v>
      </c>
      <c r="I37" s="5">
        <v>0</v>
      </c>
      <c r="J37" s="5">
        <v>4</v>
      </c>
      <c r="K37" s="5">
        <v>0</v>
      </c>
      <c r="L37" s="5">
        <v>4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1:19" ht="15.9" customHeight="1" x14ac:dyDescent="0.3">
      <c r="A38" s="4">
        <v>11300010</v>
      </c>
      <c r="B38" s="4" t="s">
        <v>113</v>
      </c>
      <c r="C38" s="2">
        <v>24</v>
      </c>
      <c r="D38" s="2">
        <v>5</v>
      </c>
      <c r="E38" s="2">
        <v>29</v>
      </c>
      <c r="F38" s="5">
        <v>7</v>
      </c>
      <c r="G38" s="5">
        <v>1</v>
      </c>
      <c r="H38" s="5">
        <v>2</v>
      </c>
      <c r="I38" s="5">
        <v>1</v>
      </c>
      <c r="J38" s="5">
        <v>7</v>
      </c>
      <c r="K38" s="5">
        <v>0</v>
      </c>
      <c r="L38" s="5">
        <v>4</v>
      </c>
      <c r="M38" s="5">
        <v>0</v>
      </c>
      <c r="N38" s="5">
        <v>0</v>
      </c>
      <c r="O38" s="5">
        <v>1</v>
      </c>
      <c r="P38" s="5">
        <v>3</v>
      </c>
      <c r="Q38" s="5">
        <v>0</v>
      </c>
      <c r="R38" s="5">
        <v>1</v>
      </c>
      <c r="S38" s="5">
        <v>2</v>
      </c>
    </row>
    <row r="39" spans="1:19" ht="15.9" customHeight="1" x14ac:dyDescent="0.3">
      <c r="A39" s="4">
        <v>11300012</v>
      </c>
      <c r="B39" s="4" t="s">
        <v>114</v>
      </c>
      <c r="C39" s="2">
        <v>14</v>
      </c>
      <c r="D39" s="2">
        <v>0</v>
      </c>
      <c r="E39" s="2">
        <v>14</v>
      </c>
      <c r="F39" s="5">
        <v>2</v>
      </c>
      <c r="G39" s="5">
        <v>0</v>
      </c>
      <c r="H39" s="5">
        <v>3</v>
      </c>
      <c r="I39" s="5">
        <v>0</v>
      </c>
      <c r="J39" s="5">
        <v>3</v>
      </c>
      <c r="K39" s="5">
        <v>0</v>
      </c>
      <c r="L39" s="5">
        <v>4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1</v>
      </c>
      <c r="S39" s="5">
        <v>0</v>
      </c>
    </row>
    <row r="40" spans="1:19" ht="15.9" customHeight="1" x14ac:dyDescent="0.3">
      <c r="A40" s="4">
        <v>11300014</v>
      </c>
      <c r="B40" s="4" t="s">
        <v>115</v>
      </c>
      <c r="C40" s="2">
        <v>49</v>
      </c>
      <c r="D40" s="2">
        <v>51</v>
      </c>
      <c r="E40" s="2">
        <v>100</v>
      </c>
      <c r="F40" s="5">
        <v>6</v>
      </c>
      <c r="G40" s="5">
        <v>4</v>
      </c>
      <c r="H40" s="5">
        <v>25</v>
      </c>
      <c r="I40" s="5">
        <v>20</v>
      </c>
      <c r="J40" s="5">
        <v>17</v>
      </c>
      <c r="K40" s="5">
        <v>27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</row>
    <row r="41" spans="1:19" ht="15.9" customHeight="1" x14ac:dyDescent="0.3">
      <c r="A41" s="4">
        <v>11300015</v>
      </c>
      <c r="B41" s="4" t="s">
        <v>116</v>
      </c>
      <c r="C41" s="2">
        <v>0</v>
      </c>
      <c r="D41" s="2">
        <v>0</v>
      </c>
      <c r="E41" s="2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1:19" ht="15.9" customHeight="1" x14ac:dyDescent="0.3">
      <c r="A42" s="4">
        <v>11300016</v>
      </c>
      <c r="B42" s="4" t="s">
        <v>186</v>
      </c>
      <c r="C42" s="2">
        <v>8</v>
      </c>
      <c r="D42" s="2">
        <v>1</v>
      </c>
      <c r="E42" s="2">
        <v>9</v>
      </c>
      <c r="F42" s="5">
        <v>2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5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1</v>
      </c>
    </row>
    <row r="43" spans="1:19" ht="15.9" customHeight="1" x14ac:dyDescent="0.3">
      <c r="A43" s="4">
        <v>11300017</v>
      </c>
      <c r="B43" s="4" t="s">
        <v>117</v>
      </c>
      <c r="C43" s="2">
        <v>0</v>
      </c>
      <c r="D43" s="2">
        <v>0</v>
      </c>
      <c r="E43" s="2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1:19" ht="15.9" customHeight="1" x14ac:dyDescent="0.3">
      <c r="A44" s="4">
        <v>11300018</v>
      </c>
      <c r="B44" s="4" t="s">
        <v>118</v>
      </c>
      <c r="C44" s="2">
        <v>4</v>
      </c>
      <c r="D44" s="2">
        <v>0</v>
      </c>
      <c r="E44" s="2">
        <v>4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4</v>
      </c>
      <c r="Q44" s="5">
        <v>0</v>
      </c>
      <c r="R44" s="5">
        <v>0</v>
      </c>
      <c r="S44" s="5">
        <v>0</v>
      </c>
    </row>
    <row r="45" spans="1:19" ht="15.9" customHeight="1" x14ac:dyDescent="0.3">
      <c r="A45" s="4">
        <v>11300019</v>
      </c>
      <c r="B45" s="4" t="s">
        <v>177</v>
      </c>
      <c r="C45" s="2">
        <v>37</v>
      </c>
      <c r="D45" s="2">
        <v>2</v>
      </c>
      <c r="E45" s="2">
        <v>39</v>
      </c>
      <c r="F45" s="5">
        <v>3</v>
      </c>
      <c r="G45" s="5">
        <v>0</v>
      </c>
      <c r="H45" s="5">
        <v>5</v>
      </c>
      <c r="I45" s="5">
        <v>0</v>
      </c>
      <c r="J45" s="5">
        <v>19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2</v>
      </c>
      <c r="Q45" s="5">
        <v>0</v>
      </c>
      <c r="R45" s="5">
        <v>6</v>
      </c>
      <c r="S45" s="5">
        <v>2</v>
      </c>
    </row>
    <row r="46" spans="1:19" ht="15.9" customHeight="1" x14ac:dyDescent="0.3">
      <c r="A46" s="4">
        <v>11300021</v>
      </c>
      <c r="B46" s="4" t="s">
        <v>119</v>
      </c>
      <c r="C46" s="2">
        <v>0</v>
      </c>
      <c r="D46" s="2">
        <v>0</v>
      </c>
      <c r="E46" s="2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</row>
    <row r="47" spans="1:19" ht="15.9" customHeight="1" x14ac:dyDescent="0.3">
      <c r="A47" s="4">
        <v>11300022</v>
      </c>
      <c r="B47" s="4" t="s">
        <v>120</v>
      </c>
      <c r="C47" s="2">
        <v>1</v>
      </c>
      <c r="D47" s="2">
        <v>0</v>
      </c>
      <c r="E47" s="2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</v>
      </c>
      <c r="S47" s="5">
        <v>0</v>
      </c>
    </row>
    <row r="48" spans="1:19" ht="15.9" customHeight="1" x14ac:dyDescent="0.3">
      <c r="A48" s="4">
        <v>11300023</v>
      </c>
      <c r="B48" s="4" t="s">
        <v>121</v>
      </c>
      <c r="C48" s="2">
        <v>51</v>
      </c>
      <c r="D48" s="2">
        <v>5</v>
      </c>
      <c r="E48" s="2">
        <v>56</v>
      </c>
      <c r="F48" s="5">
        <v>3</v>
      </c>
      <c r="G48" s="5">
        <v>0</v>
      </c>
      <c r="H48" s="5">
        <v>8</v>
      </c>
      <c r="I48" s="5">
        <v>0</v>
      </c>
      <c r="J48" s="5">
        <v>10</v>
      </c>
      <c r="K48" s="5">
        <v>0</v>
      </c>
      <c r="L48" s="5">
        <v>6</v>
      </c>
      <c r="M48" s="5">
        <v>0</v>
      </c>
      <c r="N48" s="5">
        <v>0</v>
      </c>
      <c r="O48" s="5">
        <v>0</v>
      </c>
      <c r="P48" s="5">
        <v>2</v>
      </c>
      <c r="Q48" s="5">
        <v>2</v>
      </c>
      <c r="R48" s="5">
        <v>22</v>
      </c>
      <c r="S48" s="5">
        <v>3</v>
      </c>
    </row>
    <row r="49" spans="1:19" ht="15.9" customHeight="1" x14ac:dyDescent="0.3">
      <c r="A49" s="4">
        <v>11300025</v>
      </c>
      <c r="B49" s="4" t="s">
        <v>122</v>
      </c>
      <c r="C49" s="2">
        <v>23</v>
      </c>
      <c r="D49" s="2">
        <v>4</v>
      </c>
      <c r="E49" s="2">
        <v>27</v>
      </c>
      <c r="F49" s="5">
        <v>0</v>
      </c>
      <c r="G49" s="5">
        <v>0</v>
      </c>
      <c r="H49" s="5">
        <v>2</v>
      </c>
      <c r="I49" s="5">
        <v>0</v>
      </c>
      <c r="J49" s="5">
        <v>7</v>
      </c>
      <c r="K49" s="5">
        <v>0</v>
      </c>
      <c r="L49" s="5">
        <v>3</v>
      </c>
      <c r="M49" s="5">
        <v>1</v>
      </c>
      <c r="N49" s="5">
        <v>0</v>
      </c>
      <c r="O49" s="5">
        <v>0</v>
      </c>
      <c r="P49" s="5">
        <v>3</v>
      </c>
      <c r="Q49" s="5">
        <v>1</v>
      </c>
      <c r="R49" s="5">
        <v>8</v>
      </c>
      <c r="S49" s="5">
        <v>2</v>
      </c>
    </row>
    <row r="50" spans="1:19" ht="15.9" customHeight="1" x14ac:dyDescent="0.3">
      <c r="A50" s="4">
        <v>11300028</v>
      </c>
      <c r="B50" s="4" t="s">
        <v>123</v>
      </c>
      <c r="C50" s="2">
        <v>24</v>
      </c>
      <c r="D50" s="2">
        <v>2</v>
      </c>
      <c r="E50" s="2">
        <v>26</v>
      </c>
      <c r="F50" s="5">
        <v>0</v>
      </c>
      <c r="G50" s="5">
        <v>0</v>
      </c>
      <c r="H50" s="5">
        <v>3</v>
      </c>
      <c r="I50" s="5">
        <v>0</v>
      </c>
      <c r="J50" s="5">
        <v>10</v>
      </c>
      <c r="K50" s="5">
        <v>1</v>
      </c>
      <c r="L50" s="5">
        <v>3</v>
      </c>
      <c r="M50" s="5">
        <v>0</v>
      </c>
      <c r="N50" s="5">
        <v>2</v>
      </c>
      <c r="O50" s="5">
        <v>0</v>
      </c>
      <c r="P50" s="5">
        <v>1</v>
      </c>
      <c r="Q50" s="5">
        <v>1</v>
      </c>
      <c r="R50" s="5">
        <v>5</v>
      </c>
      <c r="S50" s="5">
        <v>0</v>
      </c>
    </row>
    <row r="51" spans="1:19" ht="15.9" customHeight="1" x14ac:dyDescent="0.3">
      <c r="A51" s="4">
        <v>11300032</v>
      </c>
      <c r="B51" s="4" t="s">
        <v>124</v>
      </c>
      <c r="C51" s="2">
        <v>5</v>
      </c>
      <c r="D51" s="2">
        <v>3</v>
      </c>
      <c r="E51" s="2">
        <v>8</v>
      </c>
      <c r="F51" s="5">
        <v>0</v>
      </c>
      <c r="G51" s="5">
        <v>2</v>
      </c>
      <c r="H51" s="5">
        <v>2</v>
      </c>
      <c r="I51" s="5">
        <v>0</v>
      </c>
      <c r="J51" s="5">
        <v>3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0</v>
      </c>
      <c r="S51" s="5">
        <v>0</v>
      </c>
    </row>
    <row r="52" spans="1:19" ht="15.9" customHeight="1" x14ac:dyDescent="0.3">
      <c r="A52" s="4">
        <v>11300039</v>
      </c>
      <c r="B52" s="4" t="s">
        <v>125</v>
      </c>
      <c r="C52" s="2">
        <v>6</v>
      </c>
      <c r="D52" s="2">
        <v>5</v>
      </c>
      <c r="E52" s="2">
        <v>11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1</v>
      </c>
      <c r="O52" s="5">
        <v>0</v>
      </c>
      <c r="P52" s="5">
        <v>0</v>
      </c>
      <c r="Q52" s="5">
        <v>2</v>
      </c>
      <c r="R52" s="5">
        <v>5</v>
      </c>
      <c r="S52" s="5">
        <v>2</v>
      </c>
    </row>
    <row r="53" spans="1:19" ht="15.9" customHeight="1" x14ac:dyDescent="0.3">
      <c r="A53" s="4">
        <v>11300040</v>
      </c>
      <c r="B53" s="4" t="s">
        <v>126</v>
      </c>
      <c r="C53" s="2">
        <v>5</v>
      </c>
      <c r="D53" s="2">
        <v>2</v>
      </c>
      <c r="E53" s="2">
        <v>7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  <c r="Q53" s="5">
        <v>0</v>
      </c>
      <c r="R53" s="5">
        <v>4</v>
      </c>
      <c r="S53" s="5">
        <v>2</v>
      </c>
    </row>
    <row r="54" spans="1:19" ht="15.9" customHeight="1" x14ac:dyDescent="0.3">
      <c r="A54" s="4">
        <v>11300041</v>
      </c>
      <c r="B54" s="4" t="s">
        <v>127</v>
      </c>
      <c r="C54" s="2">
        <v>29</v>
      </c>
      <c r="D54" s="2">
        <v>4</v>
      </c>
      <c r="E54" s="2">
        <v>33</v>
      </c>
      <c r="F54" s="5">
        <v>1</v>
      </c>
      <c r="G54" s="5">
        <v>0</v>
      </c>
      <c r="H54" s="5">
        <v>4</v>
      </c>
      <c r="I54" s="5">
        <v>0</v>
      </c>
      <c r="J54" s="5">
        <v>5</v>
      </c>
      <c r="K54" s="5">
        <v>0</v>
      </c>
      <c r="L54" s="5">
        <v>2</v>
      </c>
      <c r="M54" s="5">
        <v>0</v>
      </c>
      <c r="N54" s="5">
        <v>0</v>
      </c>
      <c r="O54" s="5">
        <v>2</v>
      </c>
      <c r="P54" s="5">
        <v>3</v>
      </c>
      <c r="Q54" s="5">
        <v>0</v>
      </c>
      <c r="R54" s="5">
        <v>14</v>
      </c>
      <c r="S54" s="5">
        <v>2</v>
      </c>
    </row>
    <row r="55" spans="1:19" ht="15.9" customHeight="1" x14ac:dyDescent="0.3">
      <c r="A55" s="4">
        <v>11300047</v>
      </c>
      <c r="B55" s="4" t="s">
        <v>128</v>
      </c>
      <c r="C55" s="2">
        <v>0</v>
      </c>
      <c r="D55" s="2">
        <v>0</v>
      </c>
      <c r="E55" s="2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</row>
    <row r="56" spans="1:19" ht="15.9" customHeight="1" x14ac:dyDescent="0.3">
      <c r="A56" s="4">
        <v>11300050</v>
      </c>
      <c r="B56" s="4" t="s">
        <v>129</v>
      </c>
      <c r="C56" s="2">
        <v>0</v>
      </c>
      <c r="D56" s="2">
        <v>0</v>
      </c>
      <c r="E56" s="2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</row>
    <row r="57" spans="1:19" ht="15.9" customHeight="1" x14ac:dyDescent="0.3">
      <c r="A57" s="4">
        <v>11300055</v>
      </c>
      <c r="B57" s="4" t="s">
        <v>130</v>
      </c>
      <c r="C57" s="2">
        <v>6</v>
      </c>
      <c r="D57" s="2">
        <v>2</v>
      </c>
      <c r="E57" s="2">
        <v>8</v>
      </c>
      <c r="F57" s="5">
        <v>0</v>
      </c>
      <c r="G57" s="5">
        <v>0</v>
      </c>
      <c r="H57" s="5">
        <v>0</v>
      </c>
      <c r="I57" s="5">
        <v>2</v>
      </c>
      <c r="J57" s="5">
        <v>3</v>
      </c>
      <c r="K57" s="5">
        <v>0</v>
      </c>
      <c r="L57" s="5">
        <v>3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</row>
    <row r="58" spans="1:19" ht="15.9" customHeight="1" x14ac:dyDescent="0.3">
      <c r="A58" s="4">
        <v>11300056</v>
      </c>
      <c r="B58" s="4" t="s">
        <v>196</v>
      </c>
      <c r="C58" s="2">
        <v>4</v>
      </c>
      <c r="D58" s="2">
        <v>0</v>
      </c>
      <c r="E58" s="2">
        <v>4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2</v>
      </c>
      <c r="S58" s="5">
        <v>0</v>
      </c>
    </row>
    <row r="59" spans="1:19" ht="15.9" customHeight="1" x14ac:dyDescent="0.3">
      <c r="A59" s="4">
        <v>11300057</v>
      </c>
      <c r="B59" s="4" t="s">
        <v>261</v>
      </c>
      <c r="C59" s="2">
        <v>8</v>
      </c>
      <c r="D59" s="2">
        <v>2</v>
      </c>
      <c r="E59" s="2">
        <v>10</v>
      </c>
      <c r="F59" s="5">
        <v>0</v>
      </c>
      <c r="G59" s="5">
        <v>0</v>
      </c>
      <c r="H59" s="5">
        <v>0</v>
      </c>
      <c r="I59" s="5">
        <v>1</v>
      </c>
      <c r="J59" s="5">
        <v>3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1</v>
      </c>
      <c r="Q59" s="5">
        <v>0</v>
      </c>
      <c r="R59" s="5">
        <v>4</v>
      </c>
      <c r="S59" s="5">
        <v>0</v>
      </c>
    </row>
    <row r="60" spans="1:19" ht="15.9" customHeight="1" x14ac:dyDescent="0.3">
      <c r="A60" s="4">
        <v>11310005</v>
      </c>
      <c r="B60" s="4" t="s">
        <v>32</v>
      </c>
      <c r="C60" s="2">
        <v>33</v>
      </c>
      <c r="D60" s="2">
        <v>4</v>
      </c>
      <c r="E60" s="2">
        <v>37</v>
      </c>
      <c r="F60" s="5">
        <v>1</v>
      </c>
      <c r="G60" s="5">
        <v>1</v>
      </c>
      <c r="H60" s="5">
        <v>8</v>
      </c>
      <c r="I60" s="5">
        <v>1</v>
      </c>
      <c r="J60" s="5">
        <v>13</v>
      </c>
      <c r="K60" s="5">
        <v>0</v>
      </c>
      <c r="L60" s="5">
        <v>6</v>
      </c>
      <c r="M60" s="5">
        <v>1</v>
      </c>
      <c r="N60" s="5">
        <v>4</v>
      </c>
      <c r="O60" s="5">
        <v>1</v>
      </c>
      <c r="P60" s="5">
        <v>1</v>
      </c>
      <c r="Q60" s="5">
        <v>0</v>
      </c>
      <c r="R60" s="5">
        <v>0</v>
      </c>
      <c r="S60" s="5">
        <v>0</v>
      </c>
    </row>
    <row r="61" spans="1:19" ht="15.9" customHeight="1" x14ac:dyDescent="0.3">
      <c r="A61" s="4">
        <v>11310006</v>
      </c>
      <c r="B61" s="4" t="s">
        <v>33</v>
      </c>
      <c r="C61" s="2">
        <v>76</v>
      </c>
      <c r="D61" s="2">
        <v>14</v>
      </c>
      <c r="E61" s="2">
        <v>90</v>
      </c>
      <c r="F61" s="5">
        <v>8</v>
      </c>
      <c r="G61" s="5">
        <v>0</v>
      </c>
      <c r="H61" s="5">
        <v>10</v>
      </c>
      <c r="I61" s="5">
        <v>1</v>
      </c>
      <c r="J61" s="5">
        <v>12</v>
      </c>
      <c r="K61" s="5">
        <v>2</v>
      </c>
      <c r="L61" s="5">
        <v>9</v>
      </c>
      <c r="M61" s="5">
        <v>0</v>
      </c>
      <c r="N61" s="5">
        <v>3</v>
      </c>
      <c r="O61" s="5">
        <v>3</v>
      </c>
      <c r="P61" s="5">
        <v>17</v>
      </c>
      <c r="Q61" s="5">
        <v>4</v>
      </c>
      <c r="R61" s="5">
        <v>17</v>
      </c>
      <c r="S61" s="5">
        <v>4</v>
      </c>
    </row>
    <row r="62" spans="1:19" ht="15.9" customHeight="1" x14ac:dyDescent="0.3">
      <c r="A62" s="4">
        <v>11310008</v>
      </c>
      <c r="B62" s="4" t="s">
        <v>187</v>
      </c>
      <c r="C62" s="2">
        <v>23</v>
      </c>
      <c r="D62" s="2">
        <v>4</v>
      </c>
      <c r="E62" s="2">
        <v>27</v>
      </c>
      <c r="F62" s="5">
        <v>5</v>
      </c>
      <c r="G62" s="5">
        <v>0</v>
      </c>
      <c r="H62" s="5">
        <v>1</v>
      </c>
      <c r="I62" s="5">
        <v>0</v>
      </c>
      <c r="J62" s="5">
        <v>2</v>
      </c>
      <c r="K62" s="5">
        <v>2</v>
      </c>
      <c r="L62" s="5">
        <v>1</v>
      </c>
      <c r="M62" s="5">
        <v>1</v>
      </c>
      <c r="N62" s="5">
        <v>3</v>
      </c>
      <c r="O62" s="5">
        <v>0</v>
      </c>
      <c r="P62" s="5">
        <v>2</v>
      </c>
      <c r="Q62" s="5">
        <v>0</v>
      </c>
      <c r="R62" s="5">
        <v>9</v>
      </c>
      <c r="S62" s="5">
        <v>1</v>
      </c>
    </row>
    <row r="63" spans="1:19" ht="15.9" customHeight="1" x14ac:dyDescent="0.3">
      <c r="A63" s="4">
        <v>11310011</v>
      </c>
      <c r="B63" s="4" t="s">
        <v>178</v>
      </c>
      <c r="C63" s="2">
        <v>72</v>
      </c>
      <c r="D63" s="2">
        <v>5</v>
      </c>
      <c r="E63" s="2">
        <v>77</v>
      </c>
      <c r="F63" s="5">
        <v>3</v>
      </c>
      <c r="G63" s="5">
        <v>0</v>
      </c>
      <c r="H63" s="5">
        <v>14</v>
      </c>
      <c r="I63" s="5">
        <v>0</v>
      </c>
      <c r="J63" s="5">
        <v>7</v>
      </c>
      <c r="K63" s="5">
        <v>0</v>
      </c>
      <c r="L63" s="5">
        <v>6</v>
      </c>
      <c r="M63" s="5">
        <v>0</v>
      </c>
      <c r="N63" s="5">
        <v>0</v>
      </c>
      <c r="O63" s="5">
        <v>0</v>
      </c>
      <c r="P63" s="5">
        <v>19</v>
      </c>
      <c r="Q63" s="5">
        <v>3</v>
      </c>
      <c r="R63" s="5">
        <v>23</v>
      </c>
      <c r="S63" s="5">
        <v>2</v>
      </c>
    </row>
    <row r="64" spans="1:19" ht="15.9" customHeight="1" x14ac:dyDescent="0.3">
      <c r="A64" s="4">
        <v>11310019</v>
      </c>
      <c r="B64" s="4" t="s">
        <v>34</v>
      </c>
      <c r="C64" s="2">
        <v>7</v>
      </c>
      <c r="D64" s="2">
        <v>2</v>
      </c>
      <c r="E64" s="2">
        <v>9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3</v>
      </c>
      <c r="Q64" s="5">
        <v>2</v>
      </c>
      <c r="R64" s="5">
        <v>4</v>
      </c>
      <c r="S64" s="5">
        <v>0</v>
      </c>
    </row>
    <row r="65" spans="1:19" ht="15.9" customHeight="1" x14ac:dyDescent="0.3">
      <c r="A65" s="4">
        <v>11310029</v>
      </c>
      <c r="B65" s="4" t="s">
        <v>35</v>
      </c>
      <c r="C65" s="2">
        <v>44</v>
      </c>
      <c r="D65" s="2">
        <v>9</v>
      </c>
      <c r="E65" s="2">
        <v>53</v>
      </c>
      <c r="F65" s="5">
        <v>0</v>
      </c>
      <c r="G65" s="5">
        <v>0</v>
      </c>
      <c r="H65" s="5">
        <v>3</v>
      </c>
      <c r="I65" s="5">
        <v>0</v>
      </c>
      <c r="J65" s="5">
        <v>7</v>
      </c>
      <c r="K65" s="5">
        <v>0</v>
      </c>
      <c r="L65" s="5">
        <v>7</v>
      </c>
      <c r="M65" s="5">
        <v>1</v>
      </c>
      <c r="N65" s="5">
        <v>2</v>
      </c>
      <c r="O65" s="5">
        <v>0</v>
      </c>
      <c r="P65" s="5">
        <v>11</v>
      </c>
      <c r="Q65" s="5">
        <v>2</v>
      </c>
      <c r="R65" s="5">
        <v>14</v>
      </c>
      <c r="S65" s="5">
        <v>6</v>
      </c>
    </row>
    <row r="66" spans="1:19" ht="15.9" customHeight="1" x14ac:dyDescent="0.3">
      <c r="A66" s="4">
        <v>11310033</v>
      </c>
      <c r="B66" s="4" t="s">
        <v>36</v>
      </c>
      <c r="C66" s="2">
        <v>24</v>
      </c>
      <c r="D66" s="2">
        <v>6</v>
      </c>
      <c r="E66" s="2">
        <v>30</v>
      </c>
      <c r="F66" s="5">
        <v>1</v>
      </c>
      <c r="G66" s="5">
        <v>3</v>
      </c>
      <c r="H66" s="5">
        <v>1</v>
      </c>
      <c r="I66" s="5">
        <v>0</v>
      </c>
      <c r="J66" s="5">
        <v>4</v>
      </c>
      <c r="K66" s="5">
        <v>0</v>
      </c>
      <c r="L66" s="5">
        <v>1</v>
      </c>
      <c r="M66" s="5">
        <v>1</v>
      </c>
      <c r="N66" s="5">
        <v>1</v>
      </c>
      <c r="O66" s="5">
        <v>0</v>
      </c>
      <c r="P66" s="5">
        <v>3</v>
      </c>
      <c r="Q66" s="5">
        <v>1</v>
      </c>
      <c r="R66" s="5">
        <v>13</v>
      </c>
      <c r="S66" s="5">
        <v>1</v>
      </c>
    </row>
    <row r="67" spans="1:19" ht="15.9" customHeight="1" x14ac:dyDescent="0.3">
      <c r="A67" s="4">
        <v>11310047</v>
      </c>
      <c r="B67" s="4" t="s">
        <v>37</v>
      </c>
      <c r="C67" s="2">
        <v>42</v>
      </c>
      <c r="D67" s="2">
        <v>11</v>
      </c>
      <c r="E67" s="2">
        <v>53</v>
      </c>
      <c r="F67" s="5">
        <v>9</v>
      </c>
      <c r="G67" s="5">
        <v>2</v>
      </c>
      <c r="H67" s="5">
        <v>6</v>
      </c>
      <c r="I67" s="5">
        <v>1</v>
      </c>
      <c r="J67" s="5">
        <v>15</v>
      </c>
      <c r="K67" s="5">
        <v>1</v>
      </c>
      <c r="L67" s="5">
        <v>3</v>
      </c>
      <c r="M67" s="5">
        <v>0</v>
      </c>
      <c r="N67" s="5">
        <v>2</v>
      </c>
      <c r="O67" s="5">
        <v>0</v>
      </c>
      <c r="P67" s="5">
        <v>2</v>
      </c>
      <c r="Q67" s="5">
        <v>2</v>
      </c>
      <c r="R67" s="5">
        <v>5</v>
      </c>
      <c r="S67" s="5">
        <v>5</v>
      </c>
    </row>
    <row r="68" spans="1:19" ht="15.9" customHeight="1" x14ac:dyDescent="0.3">
      <c r="A68" s="4">
        <v>11310060</v>
      </c>
      <c r="B68" s="4" t="s">
        <v>38</v>
      </c>
      <c r="C68" s="2">
        <v>76</v>
      </c>
      <c r="D68" s="2">
        <v>11</v>
      </c>
      <c r="E68" s="2">
        <v>87</v>
      </c>
      <c r="F68" s="5">
        <v>6</v>
      </c>
      <c r="G68" s="5">
        <v>2</v>
      </c>
      <c r="H68" s="5">
        <v>15</v>
      </c>
      <c r="I68" s="5">
        <v>2</v>
      </c>
      <c r="J68" s="5">
        <v>9</v>
      </c>
      <c r="K68" s="5">
        <v>1</v>
      </c>
      <c r="L68" s="5">
        <v>7</v>
      </c>
      <c r="M68" s="5">
        <v>0</v>
      </c>
      <c r="N68" s="5">
        <v>2</v>
      </c>
      <c r="O68" s="5">
        <v>0</v>
      </c>
      <c r="P68" s="5">
        <v>10</v>
      </c>
      <c r="Q68" s="5">
        <v>2</v>
      </c>
      <c r="R68" s="5">
        <v>27</v>
      </c>
      <c r="S68" s="5">
        <v>4</v>
      </c>
    </row>
    <row r="69" spans="1:19" ht="15.9" customHeight="1" x14ac:dyDescent="0.3">
      <c r="A69" s="4">
        <v>11310064</v>
      </c>
      <c r="B69" s="4" t="s">
        <v>39</v>
      </c>
      <c r="C69" s="2">
        <v>30</v>
      </c>
      <c r="D69" s="2">
        <v>12</v>
      </c>
      <c r="E69" s="2">
        <v>42</v>
      </c>
      <c r="F69" s="5">
        <v>2</v>
      </c>
      <c r="G69" s="5">
        <v>1</v>
      </c>
      <c r="H69" s="5">
        <v>4</v>
      </c>
      <c r="I69" s="5">
        <v>2</v>
      </c>
      <c r="J69" s="5">
        <v>4</v>
      </c>
      <c r="K69" s="5">
        <v>2</v>
      </c>
      <c r="L69" s="5">
        <v>2</v>
      </c>
      <c r="M69" s="5">
        <v>2</v>
      </c>
      <c r="N69" s="5">
        <v>3</v>
      </c>
      <c r="O69" s="5">
        <v>2</v>
      </c>
      <c r="P69" s="5">
        <v>3</v>
      </c>
      <c r="Q69" s="5">
        <v>0</v>
      </c>
      <c r="R69" s="5">
        <v>12</v>
      </c>
      <c r="S69" s="5">
        <v>3</v>
      </c>
    </row>
    <row r="70" spans="1:19" ht="15.9" customHeight="1" x14ac:dyDescent="0.3">
      <c r="A70" s="4">
        <v>11310070</v>
      </c>
      <c r="B70" s="4" t="s">
        <v>40</v>
      </c>
      <c r="C70" s="2">
        <v>29</v>
      </c>
      <c r="D70" s="2">
        <v>6</v>
      </c>
      <c r="E70" s="2">
        <v>35</v>
      </c>
      <c r="F70" s="5">
        <v>2</v>
      </c>
      <c r="G70" s="5">
        <v>0</v>
      </c>
      <c r="H70" s="5">
        <v>7</v>
      </c>
      <c r="I70" s="5">
        <v>1</v>
      </c>
      <c r="J70" s="5">
        <v>2</v>
      </c>
      <c r="K70" s="5">
        <v>1</v>
      </c>
      <c r="L70" s="5">
        <v>7</v>
      </c>
      <c r="M70" s="5">
        <v>1</v>
      </c>
      <c r="N70" s="5">
        <v>4</v>
      </c>
      <c r="O70" s="5">
        <v>1</v>
      </c>
      <c r="P70" s="5">
        <v>3</v>
      </c>
      <c r="Q70" s="5">
        <v>1</v>
      </c>
      <c r="R70" s="5">
        <v>4</v>
      </c>
      <c r="S70" s="5">
        <v>1</v>
      </c>
    </row>
    <row r="71" spans="1:19" ht="15.9" customHeight="1" x14ac:dyDescent="0.3">
      <c r="A71" s="4">
        <v>11310075</v>
      </c>
      <c r="B71" s="4" t="s">
        <v>41</v>
      </c>
      <c r="C71" s="2">
        <v>47</v>
      </c>
      <c r="D71" s="2">
        <v>8</v>
      </c>
      <c r="E71" s="2">
        <v>55</v>
      </c>
      <c r="F71" s="5">
        <v>8</v>
      </c>
      <c r="G71" s="5">
        <v>4</v>
      </c>
      <c r="H71" s="5">
        <v>8</v>
      </c>
      <c r="I71" s="5">
        <v>1</v>
      </c>
      <c r="J71" s="5">
        <v>8</v>
      </c>
      <c r="K71" s="5">
        <v>0</v>
      </c>
      <c r="L71" s="5">
        <v>7</v>
      </c>
      <c r="M71" s="5">
        <v>1</v>
      </c>
      <c r="N71" s="5">
        <v>1</v>
      </c>
      <c r="O71" s="5">
        <v>0</v>
      </c>
      <c r="P71" s="5">
        <v>5</v>
      </c>
      <c r="Q71" s="5">
        <v>0</v>
      </c>
      <c r="R71" s="5">
        <v>10</v>
      </c>
      <c r="S71" s="5">
        <v>2</v>
      </c>
    </row>
    <row r="72" spans="1:19" ht="15.9" customHeight="1" x14ac:dyDescent="0.3">
      <c r="A72" s="4">
        <v>11310076</v>
      </c>
      <c r="B72" s="4" t="s">
        <v>42</v>
      </c>
      <c r="C72" s="2">
        <v>1</v>
      </c>
      <c r="D72" s="2">
        <v>0</v>
      </c>
      <c r="E72" s="2">
        <v>1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1</v>
      </c>
      <c r="S72" s="5">
        <v>0</v>
      </c>
    </row>
    <row r="73" spans="1:19" ht="15.9" customHeight="1" x14ac:dyDescent="0.3">
      <c r="A73" s="4">
        <v>11310077</v>
      </c>
      <c r="B73" s="4" t="s">
        <v>43</v>
      </c>
      <c r="C73" s="2">
        <v>37</v>
      </c>
      <c r="D73" s="2">
        <v>4</v>
      </c>
      <c r="E73" s="2">
        <v>41</v>
      </c>
      <c r="F73" s="5">
        <v>4</v>
      </c>
      <c r="G73" s="5">
        <v>0</v>
      </c>
      <c r="H73" s="5">
        <v>7</v>
      </c>
      <c r="I73" s="5">
        <v>0</v>
      </c>
      <c r="J73" s="5">
        <v>6</v>
      </c>
      <c r="K73" s="5">
        <v>1</v>
      </c>
      <c r="L73" s="5">
        <v>6</v>
      </c>
      <c r="M73" s="5">
        <v>0</v>
      </c>
      <c r="N73" s="5">
        <v>1</v>
      </c>
      <c r="O73" s="5">
        <v>0</v>
      </c>
      <c r="P73" s="5">
        <v>6</v>
      </c>
      <c r="Q73" s="5">
        <v>2</v>
      </c>
      <c r="R73" s="5">
        <v>7</v>
      </c>
      <c r="S73" s="5">
        <v>1</v>
      </c>
    </row>
    <row r="74" spans="1:19" ht="15.9" customHeight="1" x14ac:dyDescent="0.3">
      <c r="A74" s="4">
        <v>11310098</v>
      </c>
      <c r="B74" s="4" t="s">
        <v>44</v>
      </c>
      <c r="C74" s="2">
        <v>29</v>
      </c>
      <c r="D74" s="2">
        <v>4</v>
      </c>
      <c r="E74" s="2">
        <v>33</v>
      </c>
      <c r="F74" s="5">
        <v>4</v>
      </c>
      <c r="G74" s="5">
        <v>1</v>
      </c>
      <c r="H74" s="5">
        <v>8</v>
      </c>
      <c r="I74" s="5">
        <v>1</v>
      </c>
      <c r="J74" s="5">
        <v>3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3</v>
      </c>
      <c r="Q74" s="5">
        <v>0</v>
      </c>
      <c r="R74" s="5">
        <v>10</v>
      </c>
      <c r="S74" s="5">
        <v>2</v>
      </c>
    </row>
    <row r="75" spans="1:19" ht="15.9" customHeight="1" x14ac:dyDescent="0.3">
      <c r="A75" s="4">
        <v>11310099</v>
      </c>
      <c r="B75" s="4" t="s">
        <v>45</v>
      </c>
      <c r="C75" s="2">
        <v>0</v>
      </c>
      <c r="D75" s="2">
        <v>0</v>
      </c>
      <c r="E75" s="2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</row>
    <row r="76" spans="1:19" ht="15.9" customHeight="1" x14ac:dyDescent="0.3">
      <c r="A76" s="4">
        <v>11310115</v>
      </c>
      <c r="B76" s="4" t="s">
        <v>46</v>
      </c>
      <c r="C76" s="2">
        <v>18</v>
      </c>
      <c r="D76" s="2">
        <v>2</v>
      </c>
      <c r="E76" s="2">
        <v>20</v>
      </c>
      <c r="F76" s="5">
        <v>3</v>
      </c>
      <c r="G76" s="5">
        <v>0</v>
      </c>
      <c r="H76" s="5">
        <v>6</v>
      </c>
      <c r="I76" s="5">
        <v>0</v>
      </c>
      <c r="J76" s="5">
        <v>2</v>
      </c>
      <c r="K76" s="5">
        <v>0</v>
      </c>
      <c r="L76" s="5">
        <v>3</v>
      </c>
      <c r="M76" s="5">
        <v>0</v>
      </c>
      <c r="N76" s="5">
        <v>0</v>
      </c>
      <c r="O76" s="5">
        <v>0</v>
      </c>
      <c r="P76" s="5">
        <v>1</v>
      </c>
      <c r="Q76" s="5">
        <v>0</v>
      </c>
      <c r="R76" s="5">
        <v>3</v>
      </c>
      <c r="S76" s="5">
        <v>2</v>
      </c>
    </row>
    <row r="77" spans="1:19" ht="15.9" customHeight="1" x14ac:dyDescent="0.3">
      <c r="A77" s="4">
        <v>11310117</v>
      </c>
      <c r="B77" s="4" t="s">
        <v>47</v>
      </c>
      <c r="C77" s="2">
        <v>0</v>
      </c>
      <c r="D77" s="2">
        <v>0</v>
      </c>
      <c r="E77" s="2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</row>
    <row r="78" spans="1:19" ht="15.9" customHeight="1" x14ac:dyDescent="0.3">
      <c r="A78" s="4">
        <v>11310121</v>
      </c>
      <c r="B78" s="4" t="s">
        <v>48</v>
      </c>
      <c r="C78" s="2">
        <v>44</v>
      </c>
      <c r="D78" s="2">
        <v>4</v>
      </c>
      <c r="E78" s="2">
        <v>48</v>
      </c>
      <c r="F78" s="5">
        <v>4</v>
      </c>
      <c r="G78" s="5">
        <v>0</v>
      </c>
      <c r="H78" s="5">
        <v>11</v>
      </c>
      <c r="I78" s="5">
        <v>1</v>
      </c>
      <c r="J78" s="5">
        <v>4</v>
      </c>
      <c r="K78" s="5">
        <v>1</v>
      </c>
      <c r="L78" s="5">
        <v>6</v>
      </c>
      <c r="M78" s="5">
        <v>1</v>
      </c>
      <c r="N78" s="5">
        <v>2</v>
      </c>
      <c r="O78" s="5">
        <v>0</v>
      </c>
      <c r="P78" s="5">
        <v>4</v>
      </c>
      <c r="Q78" s="5">
        <v>1</v>
      </c>
      <c r="R78" s="5">
        <v>13</v>
      </c>
      <c r="S78" s="5">
        <v>0</v>
      </c>
    </row>
    <row r="79" spans="1:19" ht="15.9" customHeight="1" x14ac:dyDescent="0.3">
      <c r="A79" s="4">
        <v>11310123</v>
      </c>
      <c r="B79" s="4" t="s">
        <v>49</v>
      </c>
      <c r="C79" s="2">
        <v>9</v>
      </c>
      <c r="D79" s="2">
        <v>0</v>
      </c>
      <c r="E79" s="2">
        <v>9</v>
      </c>
      <c r="F79" s="5">
        <v>1</v>
      </c>
      <c r="G79" s="5">
        <v>0</v>
      </c>
      <c r="H79" s="5">
        <v>0</v>
      </c>
      <c r="I79" s="5">
        <v>0</v>
      </c>
      <c r="J79" s="5">
        <v>2</v>
      </c>
      <c r="K79" s="5">
        <v>0</v>
      </c>
      <c r="L79" s="5">
        <v>3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3</v>
      </c>
      <c r="S79" s="5">
        <v>0</v>
      </c>
    </row>
    <row r="80" spans="1:19" ht="15.9" customHeight="1" x14ac:dyDescent="0.3">
      <c r="A80" s="4">
        <v>11310124</v>
      </c>
      <c r="B80" s="4" t="s">
        <v>50</v>
      </c>
      <c r="C80" s="2">
        <v>16</v>
      </c>
      <c r="D80" s="2">
        <v>1</v>
      </c>
      <c r="E80" s="2">
        <v>17</v>
      </c>
      <c r="F80" s="5">
        <v>2</v>
      </c>
      <c r="G80" s="5">
        <v>0</v>
      </c>
      <c r="H80" s="5">
        <v>3</v>
      </c>
      <c r="I80" s="5">
        <v>0</v>
      </c>
      <c r="J80" s="5">
        <v>5</v>
      </c>
      <c r="K80" s="5">
        <v>1</v>
      </c>
      <c r="L80" s="5">
        <v>4</v>
      </c>
      <c r="M80" s="5">
        <v>0</v>
      </c>
      <c r="N80" s="5">
        <v>0</v>
      </c>
      <c r="O80" s="5">
        <v>0</v>
      </c>
      <c r="P80" s="5">
        <v>1</v>
      </c>
      <c r="Q80" s="5">
        <v>0</v>
      </c>
      <c r="R80" s="5">
        <v>1</v>
      </c>
      <c r="S80" s="5">
        <v>0</v>
      </c>
    </row>
    <row r="81" spans="1:19" ht="15.9" customHeight="1" x14ac:dyDescent="0.3">
      <c r="A81" s="4">
        <v>11310126</v>
      </c>
      <c r="B81" s="4" t="s">
        <v>51</v>
      </c>
      <c r="C81" s="2">
        <v>27</v>
      </c>
      <c r="D81" s="2">
        <v>6</v>
      </c>
      <c r="E81" s="2">
        <v>33</v>
      </c>
      <c r="F81" s="5">
        <v>2</v>
      </c>
      <c r="G81" s="5">
        <v>0</v>
      </c>
      <c r="H81" s="5">
        <v>4</v>
      </c>
      <c r="I81" s="5">
        <v>2</v>
      </c>
      <c r="J81" s="5">
        <v>13</v>
      </c>
      <c r="K81" s="5">
        <v>3</v>
      </c>
      <c r="L81" s="5">
        <v>4</v>
      </c>
      <c r="M81" s="5">
        <v>0</v>
      </c>
      <c r="N81" s="5">
        <v>0</v>
      </c>
      <c r="O81" s="5">
        <v>0</v>
      </c>
      <c r="P81" s="5">
        <v>2</v>
      </c>
      <c r="Q81" s="5">
        <v>1</v>
      </c>
      <c r="R81" s="5">
        <v>2</v>
      </c>
      <c r="S81" s="5">
        <v>0</v>
      </c>
    </row>
    <row r="82" spans="1:19" ht="15.9" customHeight="1" x14ac:dyDescent="0.3">
      <c r="A82" s="4">
        <v>11310129</v>
      </c>
      <c r="B82" s="4" t="s">
        <v>52</v>
      </c>
      <c r="C82" s="2">
        <v>18</v>
      </c>
      <c r="D82" s="2">
        <v>5</v>
      </c>
      <c r="E82" s="2">
        <v>23</v>
      </c>
      <c r="F82" s="5">
        <v>3</v>
      </c>
      <c r="G82" s="5">
        <v>0</v>
      </c>
      <c r="H82" s="5">
        <v>2</v>
      </c>
      <c r="I82" s="5">
        <v>3</v>
      </c>
      <c r="J82" s="5">
        <v>2</v>
      </c>
      <c r="K82" s="5">
        <v>1</v>
      </c>
      <c r="L82" s="5">
        <v>1</v>
      </c>
      <c r="M82" s="5">
        <v>1</v>
      </c>
      <c r="N82" s="5">
        <v>2</v>
      </c>
      <c r="O82" s="5">
        <v>0</v>
      </c>
      <c r="P82" s="5">
        <v>4</v>
      </c>
      <c r="Q82" s="5">
        <v>0</v>
      </c>
      <c r="R82" s="5">
        <v>4</v>
      </c>
      <c r="S82" s="5">
        <v>0</v>
      </c>
    </row>
    <row r="83" spans="1:19" ht="15.9" customHeight="1" x14ac:dyDescent="0.3">
      <c r="A83" s="4">
        <v>11310130</v>
      </c>
      <c r="B83" s="4" t="s">
        <v>53</v>
      </c>
      <c r="C83" s="2">
        <v>7</v>
      </c>
      <c r="D83" s="2">
        <v>0</v>
      </c>
      <c r="E83" s="2">
        <v>7</v>
      </c>
      <c r="F83" s="5">
        <v>0</v>
      </c>
      <c r="G83" s="5">
        <v>0</v>
      </c>
      <c r="H83" s="5">
        <v>1</v>
      </c>
      <c r="I83" s="5">
        <v>0</v>
      </c>
      <c r="J83" s="5">
        <v>0</v>
      </c>
      <c r="K83" s="5">
        <v>0</v>
      </c>
      <c r="L83" s="5">
        <v>3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3</v>
      </c>
      <c r="S83" s="5">
        <v>0</v>
      </c>
    </row>
    <row r="84" spans="1:19" ht="15.9" customHeight="1" x14ac:dyDescent="0.3">
      <c r="A84" s="4">
        <v>11310131</v>
      </c>
      <c r="B84" s="4" t="s">
        <v>54</v>
      </c>
      <c r="C84" s="2">
        <v>22</v>
      </c>
      <c r="D84" s="2">
        <v>11</v>
      </c>
      <c r="E84" s="2">
        <v>33</v>
      </c>
      <c r="F84" s="5">
        <v>1</v>
      </c>
      <c r="G84" s="5">
        <v>0</v>
      </c>
      <c r="H84" s="5">
        <v>7</v>
      </c>
      <c r="I84" s="5">
        <v>0</v>
      </c>
      <c r="J84" s="5">
        <v>4</v>
      </c>
      <c r="K84" s="5">
        <v>4</v>
      </c>
      <c r="L84" s="5">
        <v>2</v>
      </c>
      <c r="M84" s="5">
        <v>1</v>
      </c>
      <c r="N84" s="5">
        <v>2</v>
      </c>
      <c r="O84" s="5">
        <v>3</v>
      </c>
      <c r="P84" s="5">
        <v>0</v>
      </c>
      <c r="Q84" s="5">
        <v>0</v>
      </c>
      <c r="R84" s="5">
        <v>6</v>
      </c>
      <c r="S84" s="5">
        <v>3</v>
      </c>
    </row>
    <row r="85" spans="1:19" ht="15.9" customHeight="1" x14ac:dyDescent="0.3">
      <c r="A85" s="4">
        <v>11310132</v>
      </c>
      <c r="B85" s="4" t="s">
        <v>197</v>
      </c>
      <c r="C85" s="2">
        <v>4</v>
      </c>
      <c r="D85" s="2">
        <v>1</v>
      </c>
      <c r="E85" s="2">
        <v>5</v>
      </c>
      <c r="F85" s="5">
        <v>0</v>
      </c>
      <c r="G85" s="5">
        <v>0</v>
      </c>
      <c r="H85" s="5">
        <v>4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</row>
    <row r="86" spans="1:19" ht="15.9" customHeight="1" x14ac:dyDescent="0.3">
      <c r="A86" s="4">
        <v>11310133</v>
      </c>
      <c r="B86" s="4" t="s">
        <v>262</v>
      </c>
      <c r="C86" s="2">
        <v>0</v>
      </c>
      <c r="D86" s="2">
        <v>0</v>
      </c>
      <c r="E86" s="2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1:19" ht="15.9" customHeight="1" x14ac:dyDescent="0.3">
      <c r="A87" s="4">
        <v>11320005</v>
      </c>
      <c r="B87" s="4" t="s">
        <v>55</v>
      </c>
      <c r="C87" s="2">
        <v>58</v>
      </c>
      <c r="D87" s="2">
        <v>22</v>
      </c>
      <c r="E87" s="2">
        <v>80</v>
      </c>
      <c r="F87" s="5">
        <v>6</v>
      </c>
      <c r="G87" s="5">
        <v>1</v>
      </c>
      <c r="H87" s="5">
        <v>12</v>
      </c>
      <c r="I87" s="5">
        <v>5</v>
      </c>
      <c r="J87" s="5">
        <v>9</v>
      </c>
      <c r="K87" s="5">
        <v>1</v>
      </c>
      <c r="L87" s="5">
        <v>2</v>
      </c>
      <c r="M87" s="5">
        <v>0</v>
      </c>
      <c r="N87" s="5">
        <v>3</v>
      </c>
      <c r="O87" s="5">
        <v>1</v>
      </c>
      <c r="P87" s="5">
        <v>7</v>
      </c>
      <c r="Q87" s="5">
        <v>7</v>
      </c>
      <c r="R87" s="5">
        <v>19</v>
      </c>
      <c r="S87" s="5">
        <v>7</v>
      </c>
    </row>
    <row r="88" spans="1:19" ht="15.9" customHeight="1" x14ac:dyDescent="0.3">
      <c r="A88" s="4">
        <v>11320027</v>
      </c>
      <c r="B88" s="4" t="s">
        <v>56</v>
      </c>
      <c r="C88" s="2">
        <v>0</v>
      </c>
      <c r="D88" s="2">
        <v>0</v>
      </c>
      <c r="E88" s="2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1:19" ht="15.9" customHeight="1" x14ac:dyDescent="0.3">
      <c r="A89" s="4">
        <v>11320031</v>
      </c>
      <c r="B89" s="4" t="s">
        <v>57</v>
      </c>
      <c r="C89" s="2">
        <v>4</v>
      </c>
      <c r="D89" s="2">
        <v>3</v>
      </c>
      <c r="E89" s="2">
        <v>7</v>
      </c>
      <c r="F89" s="5">
        <v>0</v>
      </c>
      <c r="G89" s="5">
        <v>0</v>
      </c>
      <c r="H89" s="5">
        <v>0</v>
      </c>
      <c r="I89" s="5">
        <v>1</v>
      </c>
      <c r="J89" s="5">
        <v>1</v>
      </c>
      <c r="K89" s="5">
        <v>0</v>
      </c>
      <c r="L89" s="5">
        <v>1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2</v>
      </c>
      <c r="S89" s="5">
        <v>2</v>
      </c>
    </row>
    <row r="90" spans="1:19" ht="15.9" customHeight="1" x14ac:dyDescent="0.3">
      <c r="A90" s="4">
        <v>11320032</v>
      </c>
      <c r="B90" s="4" t="s">
        <v>58</v>
      </c>
      <c r="C90" s="2">
        <v>0</v>
      </c>
      <c r="D90" s="2">
        <v>0</v>
      </c>
      <c r="E90" s="2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</row>
    <row r="91" spans="1:19" ht="15.9" customHeight="1" x14ac:dyDescent="0.3">
      <c r="A91" s="4">
        <v>11320033</v>
      </c>
      <c r="B91" s="4" t="s">
        <v>59</v>
      </c>
      <c r="C91" s="2">
        <v>4</v>
      </c>
      <c r="D91" s="2">
        <v>3</v>
      </c>
      <c r="E91" s="2">
        <v>7</v>
      </c>
      <c r="F91" s="5">
        <v>0</v>
      </c>
      <c r="G91" s="5">
        <v>0</v>
      </c>
      <c r="H91" s="5">
        <v>1</v>
      </c>
      <c r="I91" s="5">
        <v>0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2</v>
      </c>
      <c r="S91" s="5">
        <v>2</v>
      </c>
    </row>
    <row r="92" spans="1:19" ht="15.9" customHeight="1" x14ac:dyDescent="0.3">
      <c r="A92" s="4">
        <v>11320039</v>
      </c>
      <c r="B92" s="4" t="s">
        <v>60</v>
      </c>
      <c r="C92" s="2">
        <v>17</v>
      </c>
      <c r="D92" s="2">
        <v>5</v>
      </c>
      <c r="E92" s="2">
        <v>22</v>
      </c>
      <c r="F92" s="5">
        <v>0</v>
      </c>
      <c r="G92" s="5">
        <v>1</v>
      </c>
      <c r="H92" s="5">
        <v>2</v>
      </c>
      <c r="I92" s="5">
        <v>1</v>
      </c>
      <c r="J92" s="5">
        <v>6</v>
      </c>
      <c r="K92" s="5">
        <v>0</v>
      </c>
      <c r="L92" s="5">
        <v>2</v>
      </c>
      <c r="M92" s="5">
        <v>0</v>
      </c>
      <c r="N92" s="5">
        <v>2</v>
      </c>
      <c r="O92" s="5">
        <v>1</v>
      </c>
      <c r="P92" s="5">
        <v>4</v>
      </c>
      <c r="Q92" s="5">
        <v>0</v>
      </c>
      <c r="R92" s="5">
        <v>1</v>
      </c>
      <c r="S92" s="5">
        <v>2</v>
      </c>
    </row>
    <row r="93" spans="1:19" ht="15.9" customHeight="1" x14ac:dyDescent="0.3">
      <c r="A93" s="4">
        <v>11320040</v>
      </c>
      <c r="B93" s="4" t="s">
        <v>61</v>
      </c>
      <c r="C93" s="2">
        <v>0</v>
      </c>
      <c r="D93" s="2">
        <v>0</v>
      </c>
      <c r="E93" s="2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</row>
    <row r="94" spans="1:19" ht="15.9" customHeight="1" x14ac:dyDescent="0.3">
      <c r="A94" s="4">
        <v>11320041</v>
      </c>
      <c r="B94" s="4" t="s">
        <v>62</v>
      </c>
      <c r="C94" s="2">
        <v>28</v>
      </c>
      <c r="D94" s="2">
        <v>5</v>
      </c>
      <c r="E94" s="2">
        <v>33</v>
      </c>
      <c r="F94" s="5">
        <v>1</v>
      </c>
      <c r="G94" s="5">
        <v>0</v>
      </c>
      <c r="H94" s="5">
        <v>6</v>
      </c>
      <c r="I94" s="5">
        <v>0</v>
      </c>
      <c r="J94" s="5">
        <v>10</v>
      </c>
      <c r="K94" s="5">
        <v>2</v>
      </c>
      <c r="L94" s="5">
        <v>3</v>
      </c>
      <c r="M94" s="5">
        <v>0</v>
      </c>
      <c r="N94" s="5">
        <v>1</v>
      </c>
      <c r="O94" s="5">
        <v>0</v>
      </c>
      <c r="P94" s="5">
        <v>0</v>
      </c>
      <c r="Q94" s="5">
        <v>1</v>
      </c>
      <c r="R94" s="5">
        <v>7</v>
      </c>
      <c r="S94" s="5">
        <v>2</v>
      </c>
    </row>
    <row r="95" spans="1:19" ht="15.9" customHeight="1" x14ac:dyDescent="0.3">
      <c r="A95" s="4">
        <v>11320042</v>
      </c>
      <c r="B95" s="4" t="s">
        <v>63</v>
      </c>
      <c r="C95" s="2">
        <v>24</v>
      </c>
      <c r="D95" s="2">
        <v>23</v>
      </c>
      <c r="E95" s="2">
        <v>47</v>
      </c>
      <c r="F95" s="5">
        <v>6</v>
      </c>
      <c r="G95" s="5">
        <v>7</v>
      </c>
      <c r="H95" s="5">
        <v>4</v>
      </c>
      <c r="I95" s="5">
        <v>7</v>
      </c>
      <c r="J95" s="5">
        <v>3</v>
      </c>
      <c r="K95" s="5">
        <v>1</v>
      </c>
      <c r="L95" s="5">
        <v>0</v>
      </c>
      <c r="M95" s="5">
        <v>1</v>
      </c>
      <c r="N95" s="5">
        <v>2</v>
      </c>
      <c r="O95" s="5">
        <v>1</v>
      </c>
      <c r="P95" s="5">
        <v>0</v>
      </c>
      <c r="Q95" s="5">
        <v>2</v>
      </c>
      <c r="R95" s="5">
        <v>9</v>
      </c>
      <c r="S95" s="5">
        <v>4</v>
      </c>
    </row>
    <row r="96" spans="1:19" ht="15.9" customHeight="1" x14ac:dyDescent="0.3">
      <c r="A96" s="4">
        <v>11320045</v>
      </c>
      <c r="B96" s="4" t="s">
        <v>179</v>
      </c>
      <c r="C96" s="2">
        <v>0</v>
      </c>
      <c r="D96" s="2">
        <v>0</v>
      </c>
      <c r="E96" s="2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</row>
    <row r="97" spans="1:19" ht="15.9" customHeight="1" x14ac:dyDescent="0.3">
      <c r="A97" s="4">
        <v>11340001</v>
      </c>
      <c r="B97" s="4" t="s">
        <v>131</v>
      </c>
      <c r="C97" s="2">
        <v>31</v>
      </c>
      <c r="D97" s="2">
        <v>11</v>
      </c>
      <c r="E97" s="2">
        <v>42</v>
      </c>
      <c r="F97" s="5">
        <v>2</v>
      </c>
      <c r="G97" s="5">
        <v>2</v>
      </c>
      <c r="H97" s="5">
        <v>6</v>
      </c>
      <c r="I97" s="5">
        <v>1</v>
      </c>
      <c r="J97" s="5">
        <v>8</v>
      </c>
      <c r="K97" s="5">
        <v>3</v>
      </c>
      <c r="L97" s="5">
        <v>3</v>
      </c>
      <c r="M97" s="5">
        <v>1</v>
      </c>
      <c r="N97" s="5">
        <v>1</v>
      </c>
      <c r="O97" s="5">
        <v>1</v>
      </c>
      <c r="P97" s="5">
        <v>0</v>
      </c>
      <c r="Q97" s="5">
        <v>0</v>
      </c>
      <c r="R97" s="5">
        <v>11</v>
      </c>
      <c r="S97" s="5">
        <v>3</v>
      </c>
    </row>
    <row r="98" spans="1:19" ht="15.9" customHeight="1" x14ac:dyDescent="0.3">
      <c r="A98" s="4">
        <v>11340003</v>
      </c>
      <c r="B98" s="4" t="s">
        <v>132</v>
      </c>
      <c r="C98" s="2">
        <v>7</v>
      </c>
      <c r="D98" s="2">
        <v>0</v>
      </c>
      <c r="E98" s="2">
        <v>7</v>
      </c>
      <c r="F98" s="5">
        <v>0</v>
      </c>
      <c r="G98" s="5">
        <v>0</v>
      </c>
      <c r="H98" s="5">
        <v>1</v>
      </c>
      <c r="I98" s="5">
        <v>0</v>
      </c>
      <c r="J98" s="5">
        <v>4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2</v>
      </c>
      <c r="S98" s="5">
        <v>0</v>
      </c>
    </row>
    <row r="99" spans="1:19" ht="15.9" customHeight="1" x14ac:dyDescent="0.3">
      <c r="A99" s="4">
        <v>11340007</v>
      </c>
      <c r="B99" s="4" t="s">
        <v>133</v>
      </c>
      <c r="C99" s="2">
        <v>37</v>
      </c>
      <c r="D99" s="2">
        <v>10</v>
      </c>
      <c r="E99" s="2">
        <v>47</v>
      </c>
      <c r="F99" s="5">
        <v>13</v>
      </c>
      <c r="G99" s="5">
        <v>3</v>
      </c>
      <c r="H99" s="5">
        <v>9</v>
      </c>
      <c r="I99" s="5">
        <v>3</v>
      </c>
      <c r="J99" s="5">
        <v>8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3</v>
      </c>
      <c r="Q99" s="5">
        <v>0</v>
      </c>
      <c r="R99" s="5">
        <v>4</v>
      </c>
      <c r="S99" s="5">
        <v>3</v>
      </c>
    </row>
    <row r="100" spans="1:19" ht="15.9" customHeight="1" x14ac:dyDescent="0.3">
      <c r="A100" s="4">
        <v>11340008</v>
      </c>
      <c r="B100" s="4" t="s">
        <v>134</v>
      </c>
      <c r="C100" s="2">
        <v>4</v>
      </c>
      <c r="D100" s="2">
        <v>0</v>
      </c>
      <c r="E100" s="2">
        <v>4</v>
      </c>
      <c r="F100" s="5">
        <v>4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</row>
    <row r="101" spans="1:19" ht="15.9" customHeight="1" x14ac:dyDescent="0.3">
      <c r="A101" s="4">
        <v>11340010</v>
      </c>
      <c r="B101" s="4" t="s">
        <v>135</v>
      </c>
      <c r="C101" s="2">
        <v>216</v>
      </c>
      <c r="D101" s="2">
        <v>121</v>
      </c>
      <c r="E101" s="2">
        <v>337</v>
      </c>
      <c r="F101" s="5">
        <v>70</v>
      </c>
      <c r="G101" s="5">
        <v>52</v>
      </c>
      <c r="H101" s="5">
        <v>74</v>
      </c>
      <c r="I101" s="5">
        <v>48</v>
      </c>
      <c r="J101" s="5">
        <v>22</v>
      </c>
      <c r="K101" s="5">
        <v>2</v>
      </c>
      <c r="L101" s="5">
        <v>12</v>
      </c>
      <c r="M101" s="5">
        <v>1</v>
      </c>
      <c r="N101" s="5">
        <v>2</v>
      </c>
      <c r="O101" s="5">
        <v>0</v>
      </c>
      <c r="P101" s="5">
        <v>22</v>
      </c>
      <c r="Q101" s="5">
        <v>12</v>
      </c>
      <c r="R101" s="5">
        <v>14</v>
      </c>
      <c r="S101" s="5">
        <v>6</v>
      </c>
    </row>
    <row r="102" spans="1:19" ht="15.9" customHeight="1" x14ac:dyDescent="0.3">
      <c r="A102" s="4">
        <v>11340012</v>
      </c>
      <c r="B102" s="4" t="s">
        <v>136</v>
      </c>
      <c r="C102" s="2">
        <v>17</v>
      </c>
      <c r="D102" s="2">
        <v>0</v>
      </c>
      <c r="E102" s="2">
        <v>17</v>
      </c>
      <c r="F102" s="5">
        <v>4</v>
      </c>
      <c r="G102" s="5">
        <v>0</v>
      </c>
      <c r="H102" s="5">
        <v>5</v>
      </c>
      <c r="I102" s="5">
        <v>0</v>
      </c>
      <c r="J102" s="5">
        <v>3</v>
      </c>
      <c r="K102" s="5">
        <v>0</v>
      </c>
      <c r="L102" s="5">
        <v>5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</row>
    <row r="103" spans="1:19" ht="15.9" customHeight="1" x14ac:dyDescent="0.3">
      <c r="A103" s="4">
        <v>11340013</v>
      </c>
      <c r="B103" s="4" t="s">
        <v>137</v>
      </c>
      <c r="C103" s="2">
        <v>0</v>
      </c>
      <c r="D103" s="2">
        <v>0</v>
      </c>
      <c r="E103" s="2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</row>
    <row r="104" spans="1:19" ht="15.9" customHeight="1" x14ac:dyDescent="0.3">
      <c r="A104" s="4">
        <v>11340014</v>
      </c>
      <c r="B104" s="4" t="s">
        <v>138</v>
      </c>
      <c r="C104" s="2">
        <v>19</v>
      </c>
      <c r="D104" s="2">
        <v>4</v>
      </c>
      <c r="E104" s="2">
        <v>23</v>
      </c>
      <c r="F104" s="5">
        <v>6</v>
      </c>
      <c r="G104" s="5">
        <v>1</v>
      </c>
      <c r="H104" s="5">
        <v>3</v>
      </c>
      <c r="I104" s="5">
        <v>0</v>
      </c>
      <c r="J104" s="5">
        <v>1</v>
      </c>
      <c r="K104" s="5">
        <v>0</v>
      </c>
      <c r="L104" s="5">
        <v>3</v>
      </c>
      <c r="M104" s="5">
        <v>0</v>
      </c>
      <c r="N104" s="5">
        <v>0</v>
      </c>
      <c r="O104" s="5">
        <v>0</v>
      </c>
      <c r="P104" s="5">
        <v>1</v>
      </c>
      <c r="Q104" s="5">
        <v>1</v>
      </c>
      <c r="R104" s="5">
        <v>5</v>
      </c>
      <c r="S104" s="5">
        <v>2</v>
      </c>
    </row>
    <row r="105" spans="1:19" ht="15.9" customHeight="1" x14ac:dyDescent="0.3">
      <c r="A105" s="4">
        <v>11340017</v>
      </c>
      <c r="B105" s="4" t="s">
        <v>139</v>
      </c>
      <c r="C105" s="2">
        <v>11</v>
      </c>
      <c r="D105" s="2">
        <v>4</v>
      </c>
      <c r="E105" s="2">
        <v>15</v>
      </c>
      <c r="F105" s="5">
        <v>0</v>
      </c>
      <c r="G105" s="5">
        <v>0</v>
      </c>
      <c r="H105" s="5">
        <v>1</v>
      </c>
      <c r="I105" s="5">
        <v>0</v>
      </c>
      <c r="J105" s="5">
        <v>7</v>
      </c>
      <c r="K105" s="5">
        <v>0</v>
      </c>
      <c r="L105" s="5">
        <v>0</v>
      </c>
      <c r="M105" s="5">
        <v>0</v>
      </c>
      <c r="N105" s="5">
        <v>0</v>
      </c>
      <c r="O105" s="5">
        <v>3</v>
      </c>
      <c r="P105" s="5">
        <v>1</v>
      </c>
      <c r="Q105" s="5">
        <v>1</v>
      </c>
      <c r="R105" s="5">
        <v>2</v>
      </c>
      <c r="S105" s="5">
        <v>0</v>
      </c>
    </row>
    <row r="106" spans="1:19" ht="15.9" customHeight="1" x14ac:dyDescent="0.3">
      <c r="A106" s="4">
        <v>11340022</v>
      </c>
      <c r="B106" s="4" t="s">
        <v>140</v>
      </c>
      <c r="C106" s="2">
        <v>2</v>
      </c>
      <c r="D106" s="2">
        <v>0</v>
      </c>
      <c r="E106" s="2">
        <v>2</v>
      </c>
      <c r="F106" s="5">
        <v>0</v>
      </c>
      <c r="G106" s="5">
        <v>0</v>
      </c>
      <c r="H106" s="5">
        <v>1</v>
      </c>
      <c r="I106" s="5">
        <v>0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</row>
    <row r="107" spans="1:19" ht="15.9" customHeight="1" x14ac:dyDescent="0.3">
      <c r="A107" s="4">
        <v>11340033</v>
      </c>
      <c r="B107" s="4" t="s">
        <v>141</v>
      </c>
      <c r="C107" s="2">
        <v>9</v>
      </c>
      <c r="D107" s="2">
        <v>2</v>
      </c>
      <c r="E107" s="2">
        <v>11</v>
      </c>
      <c r="F107" s="5">
        <v>2</v>
      </c>
      <c r="G107" s="5">
        <v>0</v>
      </c>
      <c r="H107" s="5">
        <v>4</v>
      </c>
      <c r="I107" s="5">
        <v>0</v>
      </c>
      <c r="J107" s="5">
        <v>1</v>
      </c>
      <c r="K107" s="5">
        <v>0</v>
      </c>
      <c r="L107" s="5">
        <v>2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2</v>
      </c>
    </row>
    <row r="108" spans="1:19" ht="15.9" customHeight="1" x14ac:dyDescent="0.3">
      <c r="A108" s="4">
        <v>11340035</v>
      </c>
      <c r="B108" s="4" t="s">
        <v>142</v>
      </c>
      <c r="C108" s="2">
        <v>2</v>
      </c>
      <c r="D108" s="2">
        <v>1</v>
      </c>
      <c r="E108" s="2">
        <v>3</v>
      </c>
      <c r="F108" s="5">
        <v>0</v>
      </c>
      <c r="G108" s="5">
        <v>0</v>
      </c>
      <c r="H108" s="5">
        <v>1</v>
      </c>
      <c r="I108" s="5">
        <v>0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1</v>
      </c>
    </row>
    <row r="109" spans="1:19" ht="15.9" customHeight="1" x14ac:dyDescent="0.3">
      <c r="A109" s="4">
        <v>11340040</v>
      </c>
      <c r="B109" s="4" t="s">
        <v>143</v>
      </c>
      <c r="C109" s="2">
        <v>29</v>
      </c>
      <c r="D109" s="2">
        <v>4</v>
      </c>
      <c r="E109" s="2">
        <v>33</v>
      </c>
      <c r="F109" s="5">
        <v>1</v>
      </c>
      <c r="G109" s="5">
        <v>0</v>
      </c>
      <c r="H109" s="5">
        <v>6</v>
      </c>
      <c r="I109" s="5">
        <v>0</v>
      </c>
      <c r="J109" s="5">
        <v>7</v>
      </c>
      <c r="K109" s="5">
        <v>1</v>
      </c>
      <c r="L109" s="5">
        <v>2</v>
      </c>
      <c r="M109" s="5">
        <v>0</v>
      </c>
      <c r="N109" s="5">
        <v>0</v>
      </c>
      <c r="O109" s="5">
        <v>0</v>
      </c>
      <c r="P109" s="5">
        <v>3</v>
      </c>
      <c r="Q109" s="5">
        <v>1</v>
      </c>
      <c r="R109" s="5">
        <v>10</v>
      </c>
      <c r="S109" s="5">
        <v>2</v>
      </c>
    </row>
    <row r="110" spans="1:19" ht="15.9" customHeight="1" x14ac:dyDescent="0.3">
      <c r="A110" s="4">
        <v>11340042</v>
      </c>
      <c r="B110" s="4" t="s">
        <v>144</v>
      </c>
      <c r="C110" s="2">
        <v>3</v>
      </c>
      <c r="D110" s="2">
        <v>0</v>
      </c>
      <c r="E110" s="2">
        <v>3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3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</row>
    <row r="111" spans="1:19" ht="15.9" customHeight="1" x14ac:dyDescent="0.3">
      <c r="A111" s="4">
        <v>11340047</v>
      </c>
      <c r="B111" s="4" t="s">
        <v>145</v>
      </c>
      <c r="C111" s="2">
        <v>0</v>
      </c>
      <c r="D111" s="2">
        <v>0</v>
      </c>
      <c r="E111" s="2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</row>
    <row r="112" spans="1:19" ht="15.9" customHeight="1" x14ac:dyDescent="0.3">
      <c r="A112" s="4">
        <v>11340049</v>
      </c>
      <c r="B112" s="4" t="s">
        <v>146</v>
      </c>
      <c r="C112" s="2">
        <v>28</v>
      </c>
      <c r="D112" s="2">
        <v>6</v>
      </c>
      <c r="E112" s="2">
        <v>34</v>
      </c>
      <c r="F112" s="5">
        <v>3</v>
      </c>
      <c r="G112" s="5">
        <v>0</v>
      </c>
      <c r="H112" s="5">
        <v>5</v>
      </c>
      <c r="I112" s="5">
        <v>1</v>
      </c>
      <c r="J112" s="5">
        <v>8</v>
      </c>
      <c r="K112" s="5">
        <v>0</v>
      </c>
      <c r="L112" s="5">
        <v>3</v>
      </c>
      <c r="M112" s="5">
        <v>0</v>
      </c>
      <c r="N112" s="5">
        <v>2</v>
      </c>
      <c r="O112" s="5">
        <v>0</v>
      </c>
      <c r="P112" s="5">
        <v>1</v>
      </c>
      <c r="Q112" s="5">
        <v>2</v>
      </c>
      <c r="R112" s="5">
        <v>6</v>
      </c>
      <c r="S112" s="5">
        <v>3</v>
      </c>
    </row>
    <row r="113" spans="1:19" ht="15.9" customHeight="1" x14ac:dyDescent="0.3">
      <c r="A113" s="4">
        <v>11340053</v>
      </c>
      <c r="B113" s="4" t="s">
        <v>147</v>
      </c>
      <c r="C113" s="2">
        <v>27</v>
      </c>
      <c r="D113" s="2">
        <v>4</v>
      </c>
      <c r="E113" s="2">
        <v>31</v>
      </c>
      <c r="F113" s="5">
        <v>2</v>
      </c>
      <c r="G113" s="5">
        <v>1</v>
      </c>
      <c r="H113" s="5">
        <v>7</v>
      </c>
      <c r="I113" s="5">
        <v>2</v>
      </c>
      <c r="J113" s="5">
        <v>5</v>
      </c>
      <c r="K113" s="5">
        <v>0</v>
      </c>
      <c r="L113" s="5">
        <v>2</v>
      </c>
      <c r="M113" s="5">
        <v>0</v>
      </c>
      <c r="N113" s="5">
        <v>1</v>
      </c>
      <c r="O113" s="5">
        <v>0</v>
      </c>
      <c r="P113" s="5">
        <v>2</v>
      </c>
      <c r="Q113" s="5">
        <v>1</v>
      </c>
      <c r="R113" s="5">
        <v>8</v>
      </c>
      <c r="S113" s="5">
        <v>0</v>
      </c>
    </row>
    <row r="114" spans="1:19" ht="15.9" customHeight="1" x14ac:dyDescent="0.3">
      <c r="A114" s="4">
        <v>11340059</v>
      </c>
      <c r="B114" s="4" t="s">
        <v>148</v>
      </c>
      <c r="C114" s="2">
        <v>23</v>
      </c>
      <c r="D114" s="2">
        <v>6</v>
      </c>
      <c r="E114" s="2">
        <v>29</v>
      </c>
      <c r="F114" s="5">
        <v>3</v>
      </c>
      <c r="G114" s="5">
        <v>2</v>
      </c>
      <c r="H114" s="5">
        <v>4</v>
      </c>
      <c r="I114" s="5">
        <v>2</v>
      </c>
      <c r="J114" s="5">
        <v>6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3</v>
      </c>
      <c r="Q114" s="5">
        <v>0</v>
      </c>
      <c r="R114" s="5">
        <v>7</v>
      </c>
      <c r="S114" s="5">
        <v>2</v>
      </c>
    </row>
    <row r="115" spans="1:19" ht="15.9" customHeight="1" x14ac:dyDescent="0.3">
      <c r="A115" s="4">
        <v>11340060</v>
      </c>
      <c r="B115" s="4" t="s">
        <v>149</v>
      </c>
      <c r="C115" s="2">
        <v>14</v>
      </c>
      <c r="D115" s="2">
        <v>0</v>
      </c>
      <c r="E115" s="2">
        <v>14</v>
      </c>
      <c r="F115" s="5">
        <v>0</v>
      </c>
      <c r="G115" s="5">
        <v>0</v>
      </c>
      <c r="H115" s="5">
        <v>7</v>
      </c>
      <c r="I115" s="5">
        <v>0</v>
      </c>
      <c r="J115" s="5">
        <v>5</v>
      </c>
      <c r="K115" s="5">
        <v>0</v>
      </c>
      <c r="L115" s="5">
        <v>1</v>
      </c>
      <c r="M115" s="5">
        <v>0</v>
      </c>
      <c r="N115" s="5">
        <v>1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</row>
    <row r="116" spans="1:19" ht="15.9" customHeight="1" x14ac:dyDescent="0.3">
      <c r="A116" s="4">
        <v>11340065</v>
      </c>
      <c r="B116" s="4" t="s">
        <v>151</v>
      </c>
      <c r="C116" s="2">
        <v>7</v>
      </c>
      <c r="D116" s="2">
        <v>0</v>
      </c>
      <c r="E116" s="2">
        <v>7</v>
      </c>
      <c r="F116" s="5">
        <v>1</v>
      </c>
      <c r="G116" s="5">
        <v>0</v>
      </c>
      <c r="H116" s="5">
        <v>0</v>
      </c>
      <c r="I116" s="5">
        <v>0</v>
      </c>
      <c r="J116" s="5">
        <v>2</v>
      </c>
      <c r="K116" s="5">
        <v>0</v>
      </c>
      <c r="L116" s="5">
        <v>2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2</v>
      </c>
      <c r="S116" s="5">
        <v>0</v>
      </c>
    </row>
    <row r="117" spans="1:19" ht="15.9" customHeight="1" x14ac:dyDescent="0.3">
      <c r="A117" s="4">
        <v>11340066</v>
      </c>
      <c r="B117" s="4" t="s">
        <v>152</v>
      </c>
      <c r="C117" s="2">
        <v>0</v>
      </c>
      <c r="D117" s="2">
        <v>1</v>
      </c>
      <c r="E117" s="2">
        <v>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1</v>
      </c>
    </row>
    <row r="118" spans="1:19" ht="15.9" customHeight="1" x14ac:dyDescent="0.3">
      <c r="A118" s="4">
        <v>11340067</v>
      </c>
      <c r="B118" s="4" t="s">
        <v>153</v>
      </c>
      <c r="C118" s="2">
        <v>19</v>
      </c>
      <c r="D118" s="2">
        <v>2</v>
      </c>
      <c r="E118" s="2">
        <v>21</v>
      </c>
      <c r="F118" s="5">
        <v>4</v>
      </c>
      <c r="G118" s="5">
        <v>0</v>
      </c>
      <c r="H118" s="5">
        <v>3</v>
      </c>
      <c r="I118" s="5">
        <v>0</v>
      </c>
      <c r="J118" s="5">
        <v>4</v>
      </c>
      <c r="K118" s="5">
        <v>0</v>
      </c>
      <c r="L118" s="5">
        <v>2</v>
      </c>
      <c r="M118" s="5">
        <v>1</v>
      </c>
      <c r="N118" s="5">
        <v>0</v>
      </c>
      <c r="O118" s="5">
        <v>0</v>
      </c>
      <c r="P118" s="5">
        <v>2</v>
      </c>
      <c r="Q118" s="5">
        <v>0</v>
      </c>
      <c r="R118" s="5">
        <v>4</v>
      </c>
      <c r="S118" s="5">
        <v>1</v>
      </c>
    </row>
    <row r="119" spans="1:19" ht="15.9" customHeight="1" x14ac:dyDescent="0.3">
      <c r="A119" s="4">
        <v>11340069</v>
      </c>
      <c r="B119" s="4" t="s">
        <v>154</v>
      </c>
      <c r="C119" s="2">
        <v>0</v>
      </c>
      <c r="D119" s="2">
        <v>0</v>
      </c>
      <c r="E119" s="2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</row>
    <row r="120" spans="1:19" ht="15.9" customHeight="1" x14ac:dyDescent="0.3">
      <c r="A120" s="4">
        <v>11340071</v>
      </c>
      <c r="B120" s="4" t="s">
        <v>180</v>
      </c>
      <c r="C120" s="2">
        <v>35</v>
      </c>
      <c r="D120" s="2">
        <v>7</v>
      </c>
      <c r="E120" s="2">
        <v>42</v>
      </c>
      <c r="F120" s="5">
        <v>0</v>
      </c>
      <c r="G120" s="5">
        <v>0</v>
      </c>
      <c r="H120" s="5">
        <v>13</v>
      </c>
      <c r="I120" s="5">
        <v>0</v>
      </c>
      <c r="J120" s="5">
        <v>6</v>
      </c>
      <c r="K120" s="5">
        <v>2</v>
      </c>
      <c r="L120" s="5">
        <v>0</v>
      </c>
      <c r="M120" s="5">
        <v>0</v>
      </c>
      <c r="N120" s="5">
        <v>0</v>
      </c>
      <c r="O120" s="5">
        <v>1</v>
      </c>
      <c r="P120" s="5">
        <v>6</v>
      </c>
      <c r="Q120" s="5">
        <v>0</v>
      </c>
      <c r="R120" s="5">
        <v>10</v>
      </c>
      <c r="S120" s="5">
        <v>4</v>
      </c>
    </row>
    <row r="121" spans="1:19" ht="15.9" customHeight="1" x14ac:dyDescent="0.3">
      <c r="A121" s="4">
        <v>11340072</v>
      </c>
      <c r="B121" s="4" t="s">
        <v>155</v>
      </c>
      <c r="C121" s="2">
        <v>4</v>
      </c>
      <c r="D121" s="2">
        <v>0</v>
      </c>
      <c r="E121" s="2">
        <v>4</v>
      </c>
      <c r="F121" s="5">
        <v>0</v>
      </c>
      <c r="G121" s="5">
        <v>0</v>
      </c>
      <c r="H121" s="5">
        <v>1</v>
      </c>
      <c r="I121" s="5">
        <v>0</v>
      </c>
      <c r="J121" s="5">
        <v>2</v>
      </c>
      <c r="K121" s="5">
        <v>0</v>
      </c>
      <c r="L121" s="5">
        <v>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</row>
    <row r="122" spans="1:19" ht="15.9" customHeight="1" x14ac:dyDescent="0.3">
      <c r="A122" s="4">
        <v>11340073</v>
      </c>
      <c r="B122" s="4" t="s">
        <v>156</v>
      </c>
      <c r="C122" s="2">
        <v>0</v>
      </c>
      <c r="D122" s="2">
        <v>0</v>
      </c>
      <c r="E122" s="2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</row>
    <row r="123" spans="1:19" ht="15.9" customHeight="1" x14ac:dyDescent="0.3">
      <c r="A123" s="4">
        <v>11340075</v>
      </c>
      <c r="B123" s="4" t="s">
        <v>157</v>
      </c>
      <c r="C123" s="2">
        <v>13</v>
      </c>
      <c r="D123" s="2">
        <v>0</v>
      </c>
      <c r="E123" s="2">
        <v>13</v>
      </c>
      <c r="F123" s="5">
        <v>0</v>
      </c>
      <c r="G123" s="5">
        <v>0</v>
      </c>
      <c r="H123" s="5">
        <v>1</v>
      </c>
      <c r="I123" s="5">
        <v>0</v>
      </c>
      <c r="J123" s="5">
        <v>1</v>
      </c>
      <c r="K123" s="5">
        <v>0</v>
      </c>
      <c r="L123" s="5">
        <v>2</v>
      </c>
      <c r="M123" s="5">
        <v>0</v>
      </c>
      <c r="N123" s="5">
        <v>2</v>
      </c>
      <c r="O123" s="5">
        <v>0</v>
      </c>
      <c r="P123" s="5">
        <v>2</v>
      </c>
      <c r="Q123" s="5">
        <v>0</v>
      </c>
      <c r="R123" s="5">
        <v>5</v>
      </c>
      <c r="S123" s="5">
        <v>0</v>
      </c>
    </row>
    <row r="124" spans="1:19" ht="15.9" customHeight="1" x14ac:dyDescent="0.3">
      <c r="A124" s="4">
        <v>11340076</v>
      </c>
      <c r="B124" s="4" t="s">
        <v>181</v>
      </c>
      <c r="C124" s="2">
        <v>9</v>
      </c>
      <c r="D124" s="2">
        <v>0</v>
      </c>
      <c r="E124" s="2">
        <v>9</v>
      </c>
      <c r="F124" s="5">
        <v>0</v>
      </c>
      <c r="G124" s="5">
        <v>0</v>
      </c>
      <c r="H124" s="5">
        <v>2</v>
      </c>
      <c r="I124" s="5">
        <v>0</v>
      </c>
      <c r="J124" s="5">
        <v>5</v>
      </c>
      <c r="K124" s="5">
        <v>0</v>
      </c>
      <c r="L124" s="5">
        <v>1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1</v>
      </c>
      <c r="S124" s="5">
        <v>0</v>
      </c>
    </row>
    <row r="125" spans="1:19" ht="15.9" customHeight="1" x14ac:dyDescent="0.3">
      <c r="A125" s="4">
        <v>11340077</v>
      </c>
      <c r="B125" s="4" t="s">
        <v>182</v>
      </c>
      <c r="C125" s="2">
        <v>10</v>
      </c>
      <c r="D125" s="2">
        <v>6</v>
      </c>
      <c r="E125" s="2">
        <v>16</v>
      </c>
      <c r="F125" s="5">
        <v>0</v>
      </c>
      <c r="G125" s="5">
        <v>1</v>
      </c>
      <c r="H125" s="5">
        <v>0</v>
      </c>
      <c r="I125" s="5">
        <v>1</v>
      </c>
      <c r="J125" s="5">
        <v>1</v>
      </c>
      <c r="K125" s="5">
        <v>1</v>
      </c>
      <c r="L125" s="5">
        <v>2</v>
      </c>
      <c r="M125" s="5">
        <v>0</v>
      </c>
      <c r="N125" s="5">
        <v>2</v>
      </c>
      <c r="O125" s="5">
        <v>0</v>
      </c>
      <c r="P125" s="5">
        <v>0</v>
      </c>
      <c r="Q125" s="5">
        <v>0</v>
      </c>
      <c r="R125" s="5">
        <v>5</v>
      </c>
      <c r="S125" s="5">
        <v>3</v>
      </c>
    </row>
    <row r="126" spans="1:19" ht="15.9" customHeight="1" x14ac:dyDescent="0.3">
      <c r="A126" s="4">
        <v>11340078</v>
      </c>
      <c r="B126" s="4" t="s">
        <v>188</v>
      </c>
      <c r="C126" s="2">
        <v>7</v>
      </c>
      <c r="D126" s="2">
        <v>3</v>
      </c>
      <c r="E126" s="2">
        <v>10</v>
      </c>
      <c r="F126" s="5">
        <v>0</v>
      </c>
      <c r="G126" s="5">
        <v>0</v>
      </c>
      <c r="H126" s="5">
        <v>3</v>
      </c>
      <c r="I126" s="5">
        <v>2</v>
      </c>
      <c r="J126" s="5">
        <v>0</v>
      </c>
      <c r="K126" s="5">
        <v>0</v>
      </c>
      <c r="L126" s="5">
        <v>4</v>
      </c>
      <c r="M126" s="5">
        <v>0</v>
      </c>
      <c r="N126" s="5">
        <v>0</v>
      </c>
      <c r="O126" s="5">
        <v>1</v>
      </c>
      <c r="P126" s="5">
        <v>0</v>
      </c>
      <c r="Q126" s="5">
        <v>0</v>
      </c>
      <c r="R126" s="5">
        <v>0</v>
      </c>
      <c r="S126" s="5">
        <v>0</v>
      </c>
    </row>
    <row r="127" spans="1:19" ht="15.9" customHeight="1" x14ac:dyDescent="0.3">
      <c r="A127" s="4">
        <v>11340079</v>
      </c>
      <c r="B127" s="4" t="s">
        <v>189</v>
      </c>
      <c r="C127" s="2">
        <v>70</v>
      </c>
      <c r="D127" s="2">
        <v>13</v>
      </c>
      <c r="E127" s="2">
        <v>83</v>
      </c>
      <c r="F127" s="5">
        <v>2</v>
      </c>
      <c r="G127" s="5">
        <v>0</v>
      </c>
      <c r="H127" s="5">
        <v>11</v>
      </c>
      <c r="I127" s="5">
        <v>2</v>
      </c>
      <c r="J127" s="5">
        <v>24</v>
      </c>
      <c r="K127" s="5">
        <v>0</v>
      </c>
      <c r="L127" s="5">
        <v>5</v>
      </c>
      <c r="M127" s="5">
        <v>0</v>
      </c>
      <c r="N127" s="5">
        <v>1</v>
      </c>
      <c r="O127" s="5">
        <v>0</v>
      </c>
      <c r="P127" s="5">
        <v>6</v>
      </c>
      <c r="Q127" s="5">
        <v>0</v>
      </c>
      <c r="R127" s="5">
        <v>21</v>
      </c>
      <c r="S127" s="5">
        <v>11</v>
      </c>
    </row>
    <row r="128" spans="1:19" ht="15.9" customHeight="1" x14ac:dyDescent="0.3">
      <c r="A128" s="4">
        <v>11340080</v>
      </c>
      <c r="B128" s="4" t="s">
        <v>190</v>
      </c>
      <c r="C128" s="2">
        <v>10</v>
      </c>
      <c r="D128" s="2">
        <v>6</v>
      </c>
      <c r="E128" s="2">
        <v>16</v>
      </c>
      <c r="F128" s="5">
        <v>1</v>
      </c>
      <c r="G128" s="5">
        <v>0</v>
      </c>
      <c r="H128" s="5">
        <v>0</v>
      </c>
      <c r="I128" s="5">
        <v>0</v>
      </c>
      <c r="J128" s="5">
        <v>3</v>
      </c>
      <c r="K128" s="5">
        <v>0</v>
      </c>
      <c r="L128" s="5">
        <v>0</v>
      </c>
      <c r="M128" s="5">
        <v>0</v>
      </c>
      <c r="N128" s="5">
        <v>1</v>
      </c>
      <c r="O128" s="5">
        <v>0</v>
      </c>
      <c r="P128" s="5">
        <v>1</v>
      </c>
      <c r="Q128" s="5">
        <v>4</v>
      </c>
      <c r="R128" s="5">
        <v>4</v>
      </c>
      <c r="S128" s="5">
        <v>2</v>
      </c>
    </row>
    <row r="129" spans="1:19" ht="15.9" customHeight="1" x14ac:dyDescent="0.3">
      <c r="A129" s="4">
        <v>11460010</v>
      </c>
      <c r="B129" s="4" t="s">
        <v>64</v>
      </c>
      <c r="C129" s="2">
        <v>8</v>
      </c>
      <c r="D129" s="2">
        <v>5</v>
      </c>
      <c r="E129" s="2">
        <v>13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1</v>
      </c>
      <c r="M129" s="5">
        <v>0</v>
      </c>
      <c r="N129" s="5">
        <v>0</v>
      </c>
      <c r="O129" s="5">
        <v>0</v>
      </c>
      <c r="P129" s="5">
        <v>3</v>
      </c>
      <c r="Q129" s="5">
        <v>2</v>
      </c>
      <c r="R129" s="5">
        <v>4</v>
      </c>
      <c r="S129" s="5">
        <v>3</v>
      </c>
    </row>
    <row r="130" spans="1:19" ht="15.9" customHeight="1" x14ac:dyDescent="0.3">
      <c r="A130" s="4">
        <v>11460012</v>
      </c>
      <c r="B130" s="4" t="s">
        <v>65</v>
      </c>
      <c r="C130" s="2">
        <v>13</v>
      </c>
      <c r="D130" s="2">
        <v>5</v>
      </c>
      <c r="E130" s="2">
        <v>18</v>
      </c>
      <c r="F130" s="5">
        <v>3</v>
      </c>
      <c r="G130" s="5">
        <v>0</v>
      </c>
      <c r="H130" s="5">
        <v>0</v>
      </c>
      <c r="I130" s="5">
        <v>1</v>
      </c>
      <c r="J130" s="5">
        <v>1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1</v>
      </c>
      <c r="Q130" s="5">
        <v>1</v>
      </c>
      <c r="R130" s="5">
        <v>8</v>
      </c>
      <c r="S130" s="5">
        <v>2</v>
      </c>
    </row>
    <row r="131" spans="1:19" ht="15.9" customHeight="1" x14ac:dyDescent="0.3">
      <c r="A131" s="4">
        <v>11460017</v>
      </c>
      <c r="B131" s="4" t="s">
        <v>66</v>
      </c>
      <c r="C131" s="2">
        <v>8</v>
      </c>
      <c r="D131" s="2">
        <v>1</v>
      </c>
      <c r="E131" s="2">
        <v>9</v>
      </c>
      <c r="F131" s="5">
        <v>1</v>
      </c>
      <c r="G131" s="5">
        <v>0</v>
      </c>
      <c r="H131" s="5">
        <v>4</v>
      </c>
      <c r="I131" s="5">
        <v>0</v>
      </c>
      <c r="J131" s="5">
        <v>2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</row>
    <row r="132" spans="1:19" ht="15.9" customHeight="1" x14ac:dyDescent="0.3">
      <c r="A132" s="4">
        <v>11460021</v>
      </c>
      <c r="B132" s="4" t="s">
        <v>198</v>
      </c>
      <c r="C132" s="2">
        <v>16</v>
      </c>
      <c r="D132" s="2">
        <v>5</v>
      </c>
      <c r="E132" s="2">
        <v>21</v>
      </c>
      <c r="F132" s="5">
        <v>0</v>
      </c>
      <c r="G132" s="5">
        <v>0</v>
      </c>
      <c r="H132" s="5">
        <v>0</v>
      </c>
      <c r="I132" s="5">
        <v>1</v>
      </c>
      <c r="J132" s="5">
        <v>4</v>
      </c>
      <c r="K132" s="5">
        <v>0</v>
      </c>
      <c r="L132" s="5">
        <v>3</v>
      </c>
      <c r="M132" s="5">
        <v>0</v>
      </c>
      <c r="N132" s="5">
        <v>0</v>
      </c>
      <c r="O132" s="5">
        <v>0</v>
      </c>
      <c r="P132" s="5">
        <v>1</v>
      </c>
      <c r="Q132" s="5">
        <v>1</v>
      </c>
      <c r="R132" s="5">
        <v>8</v>
      </c>
      <c r="S132" s="5">
        <v>3</v>
      </c>
    </row>
    <row r="133" spans="1:19" ht="15.9" customHeight="1" x14ac:dyDescent="0.3">
      <c r="A133" s="4">
        <v>11460022</v>
      </c>
      <c r="B133" s="4" t="s">
        <v>68</v>
      </c>
      <c r="C133" s="2">
        <v>0</v>
      </c>
      <c r="D133" s="2">
        <v>0</v>
      </c>
      <c r="E133" s="2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</row>
    <row r="134" spans="1:19" ht="15.9" customHeight="1" x14ac:dyDescent="0.3">
      <c r="A134" s="4">
        <v>11460023</v>
      </c>
      <c r="B134" s="4" t="s">
        <v>69</v>
      </c>
      <c r="C134" s="2">
        <v>0</v>
      </c>
      <c r="D134" s="2">
        <v>0</v>
      </c>
      <c r="E134" s="2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</row>
    <row r="135" spans="1:19" ht="15.9" customHeight="1" x14ac:dyDescent="0.3">
      <c r="A135" s="4">
        <v>11460024</v>
      </c>
      <c r="B135" s="4" t="s">
        <v>70</v>
      </c>
      <c r="C135" s="2">
        <v>10</v>
      </c>
      <c r="D135" s="2">
        <v>1</v>
      </c>
      <c r="E135" s="2">
        <v>11</v>
      </c>
      <c r="F135" s="5">
        <v>1</v>
      </c>
      <c r="G135" s="5">
        <v>0</v>
      </c>
      <c r="H135" s="5">
        <v>2</v>
      </c>
      <c r="I135" s="5">
        <v>0</v>
      </c>
      <c r="J135" s="5">
        <v>2</v>
      </c>
      <c r="K135" s="5">
        <v>1</v>
      </c>
      <c r="L135" s="5">
        <v>3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2</v>
      </c>
      <c r="S135" s="5">
        <v>0</v>
      </c>
    </row>
    <row r="136" spans="1:19" ht="15.9" customHeight="1" x14ac:dyDescent="0.3">
      <c r="A136" s="4">
        <v>11460027</v>
      </c>
      <c r="B136" s="4" t="s">
        <v>191</v>
      </c>
      <c r="C136" s="2">
        <v>32</v>
      </c>
      <c r="D136" s="2">
        <v>3</v>
      </c>
      <c r="E136" s="2">
        <v>35</v>
      </c>
      <c r="F136" s="5">
        <v>3</v>
      </c>
      <c r="G136" s="5">
        <v>0</v>
      </c>
      <c r="H136" s="5">
        <v>2</v>
      </c>
      <c r="I136" s="5">
        <v>0</v>
      </c>
      <c r="J136" s="5">
        <v>4</v>
      </c>
      <c r="K136" s="5">
        <v>0</v>
      </c>
      <c r="L136" s="5">
        <v>5</v>
      </c>
      <c r="M136" s="5">
        <v>0</v>
      </c>
      <c r="N136" s="5">
        <v>2</v>
      </c>
      <c r="O136" s="5">
        <v>0</v>
      </c>
      <c r="P136" s="5">
        <v>9</v>
      </c>
      <c r="Q136" s="5">
        <v>3</v>
      </c>
      <c r="R136" s="5">
        <v>7</v>
      </c>
      <c r="S136" s="5">
        <v>0</v>
      </c>
    </row>
    <row r="137" spans="1:19" ht="15.9" customHeight="1" x14ac:dyDescent="0.3">
      <c r="A137" s="4">
        <v>11460028</v>
      </c>
      <c r="B137" s="4" t="s">
        <v>199</v>
      </c>
      <c r="C137" s="2">
        <v>14</v>
      </c>
      <c r="D137" s="2">
        <v>4</v>
      </c>
      <c r="E137" s="2">
        <v>18</v>
      </c>
      <c r="F137" s="5">
        <v>0</v>
      </c>
      <c r="G137" s="5">
        <v>0</v>
      </c>
      <c r="H137" s="5">
        <v>1</v>
      </c>
      <c r="I137" s="5">
        <v>2</v>
      </c>
      <c r="J137" s="5">
        <v>1</v>
      </c>
      <c r="K137" s="5">
        <v>0</v>
      </c>
      <c r="L137" s="5">
        <v>1</v>
      </c>
      <c r="M137" s="5">
        <v>0</v>
      </c>
      <c r="N137" s="5">
        <v>1</v>
      </c>
      <c r="O137" s="5">
        <v>1</v>
      </c>
      <c r="P137" s="5">
        <v>3</v>
      </c>
      <c r="Q137" s="5">
        <v>0</v>
      </c>
      <c r="R137" s="5">
        <v>7</v>
      </c>
      <c r="S137" s="5">
        <v>1</v>
      </c>
    </row>
    <row r="138" spans="1:19" ht="15.9" customHeight="1" x14ac:dyDescent="0.3">
      <c r="A138" s="4">
        <v>11460029</v>
      </c>
      <c r="B138" s="4" t="s">
        <v>200</v>
      </c>
      <c r="C138" s="2">
        <v>16</v>
      </c>
      <c r="D138" s="2">
        <v>10</v>
      </c>
      <c r="E138" s="2">
        <v>26</v>
      </c>
      <c r="F138" s="5">
        <v>5</v>
      </c>
      <c r="G138" s="5">
        <v>4</v>
      </c>
      <c r="H138" s="5">
        <v>4</v>
      </c>
      <c r="I138" s="5">
        <v>2</v>
      </c>
      <c r="J138" s="5">
        <v>2</v>
      </c>
      <c r="K138" s="5">
        <v>1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4</v>
      </c>
      <c r="S138" s="5">
        <v>3</v>
      </c>
    </row>
    <row r="139" spans="1:19" ht="15.9" customHeight="1" x14ac:dyDescent="0.3">
      <c r="A139" s="4">
        <v>11480006</v>
      </c>
      <c r="B139" s="4" t="s">
        <v>158</v>
      </c>
      <c r="C139" s="2">
        <v>25</v>
      </c>
      <c r="D139" s="2">
        <v>19</v>
      </c>
      <c r="E139" s="2">
        <v>44</v>
      </c>
      <c r="F139" s="5">
        <v>5</v>
      </c>
      <c r="G139" s="5">
        <v>5</v>
      </c>
      <c r="H139" s="5">
        <v>1</v>
      </c>
      <c r="I139" s="5">
        <v>4</v>
      </c>
      <c r="J139" s="5">
        <v>3</v>
      </c>
      <c r="K139" s="5">
        <v>1</v>
      </c>
      <c r="L139" s="5">
        <v>1</v>
      </c>
      <c r="M139" s="5">
        <v>1</v>
      </c>
      <c r="N139" s="5">
        <v>0</v>
      </c>
      <c r="O139" s="5">
        <v>0</v>
      </c>
      <c r="P139" s="5">
        <v>4</v>
      </c>
      <c r="Q139" s="5">
        <v>3</v>
      </c>
      <c r="R139" s="5">
        <v>11</v>
      </c>
      <c r="S139" s="5">
        <v>5</v>
      </c>
    </row>
    <row r="140" spans="1:19" ht="15.9" customHeight="1" x14ac:dyDescent="0.3">
      <c r="A140" s="4">
        <v>11480020</v>
      </c>
      <c r="B140" s="4" t="s">
        <v>160</v>
      </c>
      <c r="C140" s="2">
        <v>7</v>
      </c>
      <c r="D140" s="2">
        <v>3</v>
      </c>
      <c r="E140" s="2">
        <v>10</v>
      </c>
      <c r="F140" s="5">
        <v>1</v>
      </c>
      <c r="G140" s="5">
        <v>0</v>
      </c>
      <c r="H140" s="5">
        <v>0</v>
      </c>
      <c r="I140" s="5">
        <v>0</v>
      </c>
      <c r="J140" s="5">
        <v>1</v>
      </c>
      <c r="K140" s="5">
        <v>1</v>
      </c>
      <c r="L140" s="5">
        <v>2</v>
      </c>
      <c r="M140" s="5">
        <v>0</v>
      </c>
      <c r="N140" s="5">
        <v>0</v>
      </c>
      <c r="O140" s="5">
        <v>0</v>
      </c>
      <c r="P140" s="5">
        <v>1</v>
      </c>
      <c r="Q140" s="5">
        <v>1</v>
      </c>
      <c r="R140" s="5">
        <v>2</v>
      </c>
      <c r="S140" s="5">
        <v>1</v>
      </c>
    </row>
    <row r="141" spans="1:19" ht="15.9" customHeight="1" x14ac:dyDescent="0.3">
      <c r="A141" s="4">
        <v>11480027</v>
      </c>
      <c r="B141" s="4" t="s">
        <v>192</v>
      </c>
      <c r="C141" s="2">
        <v>17</v>
      </c>
      <c r="D141" s="2">
        <v>6</v>
      </c>
      <c r="E141" s="2">
        <v>23</v>
      </c>
      <c r="F141" s="5">
        <v>9</v>
      </c>
      <c r="G141" s="5">
        <v>3</v>
      </c>
      <c r="H141" s="5">
        <v>3</v>
      </c>
      <c r="I141" s="5">
        <v>2</v>
      </c>
      <c r="J141" s="5">
        <v>2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1</v>
      </c>
      <c r="Q141" s="5">
        <v>0</v>
      </c>
      <c r="R141" s="5">
        <v>2</v>
      </c>
      <c r="S141" s="5">
        <v>1</v>
      </c>
    </row>
    <row r="142" spans="1:19" ht="15.9" customHeight="1" x14ac:dyDescent="0.3">
      <c r="A142" s="4">
        <v>11480028</v>
      </c>
      <c r="B142" s="4" t="s">
        <v>162</v>
      </c>
      <c r="C142" s="2">
        <v>11</v>
      </c>
      <c r="D142" s="2">
        <v>1</v>
      </c>
      <c r="E142" s="2">
        <v>12</v>
      </c>
      <c r="F142" s="5">
        <v>3</v>
      </c>
      <c r="G142" s="5">
        <v>0</v>
      </c>
      <c r="H142" s="5">
        <v>1</v>
      </c>
      <c r="I142" s="5">
        <v>0</v>
      </c>
      <c r="J142" s="5">
        <v>0</v>
      </c>
      <c r="K142" s="5">
        <v>0</v>
      </c>
      <c r="L142" s="5">
        <v>1</v>
      </c>
      <c r="M142" s="5">
        <v>0</v>
      </c>
      <c r="N142" s="5">
        <v>1</v>
      </c>
      <c r="O142" s="5">
        <v>1</v>
      </c>
      <c r="P142" s="5">
        <v>3</v>
      </c>
      <c r="Q142" s="5">
        <v>0</v>
      </c>
      <c r="R142" s="5">
        <v>2</v>
      </c>
      <c r="S142" s="5">
        <v>0</v>
      </c>
    </row>
    <row r="143" spans="1:19" ht="15.9" customHeight="1" x14ac:dyDescent="0.3">
      <c r="A143" s="4">
        <v>11480037</v>
      </c>
      <c r="B143" s="4" t="s">
        <v>193</v>
      </c>
      <c r="C143" s="2">
        <v>0</v>
      </c>
      <c r="D143" s="2">
        <v>0</v>
      </c>
      <c r="E143" s="2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</row>
    <row r="144" spans="1:19" ht="15.9" customHeight="1" x14ac:dyDescent="0.3">
      <c r="A144" s="4">
        <v>11650004</v>
      </c>
      <c r="B144" s="4" t="s">
        <v>73</v>
      </c>
      <c r="C144" s="2">
        <v>9</v>
      </c>
      <c r="D144" s="2">
        <v>7</v>
      </c>
      <c r="E144" s="2">
        <v>16</v>
      </c>
      <c r="F144" s="5">
        <v>0</v>
      </c>
      <c r="G144" s="5">
        <v>1</v>
      </c>
      <c r="H144" s="5">
        <v>4</v>
      </c>
      <c r="I144" s="5">
        <v>1</v>
      </c>
      <c r="J144" s="5">
        <v>5</v>
      </c>
      <c r="K144" s="5">
        <v>1</v>
      </c>
      <c r="L144" s="5">
        <v>0</v>
      </c>
      <c r="M144" s="5">
        <v>1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3</v>
      </c>
    </row>
    <row r="145" spans="1:19" ht="15.9" customHeight="1" x14ac:dyDescent="0.3">
      <c r="A145" s="4">
        <v>11650014</v>
      </c>
      <c r="B145" s="4" t="s">
        <v>74</v>
      </c>
      <c r="C145" s="2">
        <v>11</v>
      </c>
      <c r="D145" s="2">
        <v>3</v>
      </c>
      <c r="E145" s="2">
        <v>14</v>
      </c>
      <c r="F145" s="5">
        <v>0</v>
      </c>
      <c r="G145" s="5">
        <v>0</v>
      </c>
      <c r="H145" s="5">
        <v>1</v>
      </c>
      <c r="I145" s="5">
        <v>1</v>
      </c>
      <c r="J145" s="5">
        <v>3</v>
      </c>
      <c r="K145" s="5">
        <v>1</v>
      </c>
      <c r="L145" s="5">
        <v>2</v>
      </c>
      <c r="M145" s="5">
        <v>0</v>
      </c>
      <c r="N145" s="5">
        <v>1</v>
      </c>
      <c r="O145" s="5">
        <v>0</v>
      </c>
      <c r="P145" s="5">
        <v>0</v>
      </c>
      <c r="Q145" s="5">
        <v>0</v>
      </c>
      <c r="R145" s="5">
        <v>4</v>
      </c>
      <c r="S145" s="5">
        <v>1</v>
      </c>
    </row>
    <row r="146" spans="1:19" ht="15.9" customHeight="1" x14ac:dyDescent="0.3">
      <c r="A146" s="4">
        <v>11650016</v>
      </c>
      <c r="B146" s="4" t="s">
        <v>75</v>
      </c>
      <c r="C146" s="2">
        <v>0</v>
      </c>
      <c r="D146" s="2">
        <v>0</v>
      </c>
      <c r="E146" s="2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</row>
    <row r="147" spans="1:19" ht="15.9" customHeight="1" x14ac:dyDescent="0.3">
      <c r="A147" s="4">
        <v>11650017</v>
      </c>
      <c r="B147" s="4" t="s">
        <v>76</v>
      </c>
      <c r="C147" s="2">
        <v>12</v>
      </c>
      <c r="D147" s="2">
        <v>1</v>
      </c>
      <c r="E147" s="2">
        <v>13</v>
      </c>
      <c r="F147" s="5">
        <v>0</v>
      </c>
      <c r="G147" s="5">
        <v>0</v>
      </c>
      <c r="H147" s="5">
        <v>1</v>
      </c>
      <c r="I147" s="5">
        <v>0</v>
      </c>
      <c r="J147" s="5">
        <v>2</v>
      </c>
      <c r="K147" s="5">
        <v>0</v>
      </c>
      <c r="L147" s="5">
        <v>5</v>
      </c>
      <c r="M147" s="5">
        <v>0</v>
      </c>
      <c r="N147" s="5">
        <v>2</v>
      </c>
      <c r="O147" s="5">
        <v>0</v>
      </c>
      <c r="P147" s="5">
        <v>0</v>
      </c>
      <c r="Q147" s="5">
        <v>0</v>
      </c>
      <c r="R147" s="5">
        <v>2</v>
      </c>
      <c r="S147" s="5">
        <v>1</v>
      </c>
    </row>
    <row r="148" spans="1:19" ht="15.9" customHeight="1" x14ac:dyDescent="0.3">
      <c r="A148" s="4">
        <v>11650018</v>
      </c>
      <c r="B148" s="4" t="s">
        <v>77</v>
      </c>
      <c r="C148" s="2">
        <v>13</v>
      </c>
      <c r="D148" s="2">
        <v>1</v>
      </c>
      <c r="E148" s="2">
        <v>14</v>
      </c>
      <c r="F148" s="5">
        <v>1</v>
      </c>
      <c r="G148" s="5">
        <v>0</v>
      </c>
      <c r="H148" s="5">
        <v>1</v>
      </c>
      <c r="I148" s="5">
        <v>0</v>
      </c>
      <c r="J148" s="5">
        <v>4</v>
      </c>
      <c r="K148" s="5">
        <v>0</v>
      </c>
      <c r="L148" s="5">
        <v>1</v>
      </c>
      <c r="M148" s="5">
        <v>0</v>
      </c>
      <c r="N148" s="5">
        <v>1</v>
      </c>
      <c r="O148" s="5">
        <v>0</v>
      </c>
      <c r="P148" s="5">
        <v>1</v>
      </c>
      <c r="Q148" s="5">
        <v>0</v>
      </c>
      <c r="R148" s="5">
        <v>4</v>
      </c>
      <c r="S148" s="5">
        <v>1</v>
      </c>
    </row>
    <row r="149" spans="1:19" ht="15.9" customHeight="1" x14ac:dyDescent="0.3">
      <c r="A149" s="4">
        <v>11650026</v>
      </c>
      <c r="B149" s="4" t="s">
        <v>78</v>
      </c>
      <c r="C149" s="2">
        <v>3</v>
      </c>
      <c r="D149" s="2">
        <v>3</v>
      </c>
      <c r="E149" s="2">
        <v>6</v>
      </c>
      <c r="F149" s="5">
        <v>0</v>
      </c>
      <c r="G149" s="5">
        <v>0</v>
      </c>
      <c r="H149" s="5">
        <v>0</v>
      </c>
      <c r="I149" s="5">
        <v>1</v>
      </c>
      <c r="J149" s="5">
        <v>1</v>
      </c>
      <c r="K149" s="5">
        <v>0</v>
      </c>
      <c r="L149" s="5">
        <v>1</v>
      </c>
      <c r="M149" s="5">
        <v>0</v>
      </c>
      <c r="N149" s="5">
        <v>0</v>
      </c>
      <c r="O149" s="5">
        <v>0</v>
      </c>
      <c r="P149" s="5">
        <v>0</v>
      </c>
      <c r="Q149" s="5">
        <v>1</v>
      </c>
      <c r="R149" s="5">
        <v>1</v>
      </c>
      <c r="S149" s="5">
        <v>1</v>
      </c>
    </row>
    <row r="150" spans="1:19" ht="15.9" customHeight="1" x14ac:dyDescent="0.3">
      <c r="A150" s="4">
        <v>11650034</v>
      </c>
      <c r="B150" s="4" t="s">
        <v>79</v>
      </c>
      <c r="C150" s="2">
        <v>21</v>
      </c>
      <c r="D150" s="2">
        <v>0</v>
      </c>
      <c r="E150" s="2">
        <v>21</v>
      </c>
      <c r="F150" s="5">
        <v>2</v>
      </c>
      <c r="G150" s="5">
        <v>0</v>
      </c>
      <c r="H150" s="5">
        <v>2</v>
      </c>
      <c r="I150" s="5">
        <v>0</v>
      </c>
      <c r="J150" s="5">
        <v>3</v>
      </c>
      <c r="K150" s="5">
        <v>0</v>
      </c>
      <c r="L150" s="5">
        <v>2</v>
      </c>
      <c r="M150" s="5">
        <v>0</v>
      </c>
      <c r="N150" s="5">
        <v>1</v>
      </c>
      <c r="O150" s="5">
        <v>0</v>
      </c>
      <c r="P150" s="5">
        <v>4</v>
      </c>
      <c r="Q150" s="5">
        <v>0</v>
      </c>
      <c r="R150" s="5">
        <v>7</v>
      </c>
      <c r="S150" s="5">
        <v>0</v>
      </c>
    </row>
    <row r="151" spans="1:19" ht="15.9" customHeight="1" x14ac:dyDescent="0.3">
      <c r="A151" s="4">
        <v>11660001</v>
      </c>
      <c r="B151" s="4" t="s">
        <v>163</v>
      </c>
      <c r="C151" s="2">
        <v>37</v>
      </c>
      <c r="D151" s="2">
        <v>8</v>
      </c>
      <c r="E151" s="2">
        <v>45</v>
      </c>
      <c r="F151" s="5">
        <v>4</v>
      </c>
      <c r="G151" s="5">
        <v>0</v>
      </c>
      <c r="H151" s="5">
        <v>11</v>
      </c>
      <c r="I151" s="5">
        <v>5</v>
      </c>
      <c r="J151" s="5">
        <v>4</v>
      </c>
      <c r="K151" s="5">
        <v>1</v>
      </c>
      <c r="L151" s="5">
        <v>8</v>
      </c>
      <c r="M151" s="5">
        <v>0</v>
      </c>
      <c r="N151" s="5">
        <v>1</v>
      </c>
      <c r="O151" s="5">
        <v>0</v>
      </c>
      <c r="P151" s="5">
        <v>1</v>
      </c>
      <c r="Q151" s="5">
        <v>0</v>
      </c>
      <c r="R151" s="5">
        <v>8</v>
      </c>
      <c r="S151" s="5">
        <v>2</v>
      </c>
    </row>
    <row r="152" spans="1:19" ht="15.9" customHeight="1" x14ac:dyDescent="0.3">
      <c r="A152" s="4">
        <v>11660003</v>
      </c>
      <c r="B152" s="4" t="s">
        <v>164</v>
      </c>
      <c r="C152" s="2">
        <v>15</v>
      </c>
      <c r="D152" s="2">
        <v>2</v>
      </c>
      <c r="E152" s="2">
        <v>17</v>
      </c>
      <c r="F152" s="5">
        <v>1</v>
      </c>
      <c r="G152" s="5">
        <v>0</v>
      </c>
      <c r="H152" s="5">
        <v>0</v>
      </c>
      <c r="I152" s="5">
        <v>0</v>
      </c>
      <c r="J152" s="5">
        <v>1</v>
      </c>
      <c r="K152" s="5">
        <v>0</v>
      </c>
      <c r="L152" s="5">
        <v>0</v>
      </c>
      <c r="M152" s="5">
        <v>0</v>
      </c>
      <c r="N152" s="5">
        <v>3</v>
      </c>
      <c r="O152" s="5">
        <v>0</v>
      </c>
      <c r="P152" s="5">
        <v>2</v>
      </c>
      <c r="Q152" s="5">
        <v>1</v>
      </c>
      <c r="R152" s="5">
        <v>8</v>
      </c>
      <c r="S152" s="5">
        <v>1</v>
      </c>
    </row>
    <row r="153" spans="1:19" ht="15.9" customHeight="1" x14ac:dyDescent="0.3">
      <c r="A153" s="4">
        <v>11660007</v>
      </c>
      <c r="B153" s="4" t="s">
        <v>165</v>
      </c>
      <c r="C153" s="2">
        <v>23</v>
      </c>
      <c r="D153" s="2">
        <v>3</v>
      </c>
      <c r="E153" s="2">
        <v>26</v>
      </c>
      <c r="F153" s="5">
        <v>0</v>
      </c>
      <c r="G153" s="5">
        <v>1</v>
      </c>
      <c r="H153" s="5">
        <v>4</v>
      </c>
      <c r="I153" s="5">
        <v>0</v>
      </c>
      <c r="J153" s="5">
        <v>9</v>
      </c>
      <c r="K153" s="5">
        <v>0</v>
      </c>
      <c r="L153" s="5">
        <v>4</v>
      </c>
      <c r="M153" s="5">
        <v>0</v>
      </c>
      <c r="N153" s="5">
        <v>1</v>
      </c>
      <c r="O153" s="5">
        <v>1</v>
      </c>
      <c r="P153" s="5">
        <v>0</v>
      </c>
      <c r="Q153" s="5">
        <v>0</v>
      </c>
      <c r="R153" s="5">
        <v>5</v>
      </c>
      <c r="S153" s="5">
        <v>1</v>
      </c>
    </row>
    <row r="154" spans="1:19" ht="15.9" customHeight="1" x14ac:dyDescent="0.3">
      <c r="A154" s="4">
        <v>11660008</v>
      </c>
      <c r="B154" s="4" t="s">
        <v>166</v>
      </c>
      <c r="C154" s="2">
        <v>6</v>
      </c>
      <c r="D154" s="2">
        <v>0</v>
      </c>
      <c r="E154" s="2">
        <v>6</v>
      </c>
      <c r="F154" s="5">
        <v>0</v>
      </c>
      <c r="G154" s="5">
        <v>0</v>
      </c>
      <c r="H154" s="5">
        <v>0</v>
      </c>
      <c r="I154" s="5">
        <v>0</v>
      </c>
      <c r="J154" s="5">
        <v>1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5</v>
      </c>
      <c r="S154" s="5">
        <v>0</v>
      </c>
    </row>
    <row r="155" spans="1:19" ht="15.9" customHeight="1" x14ac:dyDescent="0.3">
      <c r="A155" s="4">
        <v>11660009</v>
      </c>
      <c r="B155" s="4" t="s">
        <v>167</v>
      </c>
      <c r="C155" s="2">
        <v>61</v>
      </c>
      <c r="D155" s="2">
        <v>43</v>
      </c>
      <c r="E155" s="2">
        <v>104</v>
      </c>
      <c r="F155" s="5">
        <v>41</v>
      </c>
      <c r="G155" s="5">
        <v>26</v>
      </c>
      <c r="H155" s="5">
        <v>10</v>
      </c>
      <c r="I155" s="5">
        <v>16</v>
      </c>
      <c r="J155" s="5">
        <v>3</v>
      </c>
      <c r="K155" s="5">
        <v>0</v>
      </c>
      <c r="L155" s="5">
        <v>2</v>
      </c>
      <c r="M155" s="5">
        <v>0</v>
      </c>
      <c r="N155" s="5">
        <v>1</v>
      </c>
      <c r="O155" s="5">
        <v>0</v>
      </c>
      <c r="P155" s="5">
        <v>0</v>
      </c>
      <c r="Q155" s="5">
        <v>0</v>
      </c>
      <c r="R155" s="5">
        <v>4</v>
      </c>
      <c r="S155" s="5">
        <v>1</v>
      </c>
    </row>
    <row r="156" spans="1:19" ht="15.9" customHeight="1" x14ac:dyDescent="0.3">
      <c r="A156" s="4">
        <v>11660011</v>
      </c>
      <c r="B156" s="4" t="s">
        <v>168</v>
      </c>
      <c r="C156" s="2">
        <v>12</v>
      </c>
      <c r="D156" s="2">
        <v>2</v>
      </c>
      <c r="E156" s="2">
        <v>14</v>
      </c>
      <c r="F156" s="5">
        <v>1</v>
      </c>
      <c r="G156" s="5">
        <v>0</v>
      </c>
      <c r="H156" s="5">
        <v>2</v>
      </c>
      <c r="I156" s="5">
        <v>0</v>
      </c>
      <c r="J156" s="5">
        <v>2</v>
      </c>
      <c r="K156" s="5">
        <v>1</v>
      </c>
      <c r="L156" s="5">
        <v>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6</v>
      </c>
      <c r="S156" s="5">
        <v>1</v>
      </c>
    </row>
    <row r="157" spans="1:19" ht="15.9" customHeight="1" x14ac:dyDescent="0.3">
      <c r="A157" s="4">
        <v>11660019</v>
      </c>
      <c r="B157" s="4" t="s">
        <v>169</v>
      </c>
      <c r="C157" s="2">
        <v>4</v>
      </c>
      <c r="D157" s="2">
        <v>0</v>
      </c>
      <c r="E157" s="2">
        <v>4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3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1</v>
      </c>
      <c r="S157" s="5">
        <v>0</v>
      </c>
    </row>
    <row r="158" spans="1:19" ht="15.9" customHeight="1" x14ac:dyDescent="0.3">
      <c r="A158" s="4">
        <v>11660020</v>
      </c>
      <c r="B158" s="4" t="s">
        <v>201</v>
      </c>
      <c r="C158" s="2">
        <v>38</v>
      </c>
      <c r="D158" s="2">
        <v>9</v>
      </c>
      <c r="E158" s="2">
        <v>47</v>
      </c>
      <c r="F158" s="5">
        <v>0</v>
      </c>
      <c r="G158" s="5">
        <v>0</v>
      </c>
      <c r="H158" s="5">
        <v>5</v>
      </c>
      <c r="I158" s="5">
        <v>2</v>
      </c>
      <c r="J158" s="5">
        <v>6</v>
      </c>
      <c r="K158" s="5">
        <v>1</v>
      </c>
      <c r="L158" s="5">
        <v>8</v>
      </c>
      <c r="M158" s="5">
        <v>1</v>
      </c>
      <c r="N158" s="5">
        <v>1</v>
      </c>
      <c r="O158" s="5">
        <v>0</v>
      </c>
      <c r="P158" s="5">
        <v>0</v>
      </c>
      <c r="Q158" s="5">
        <v>1</v>
      </c>
      <c r="R158" s="5">
        <v>18</v>
      </c>
      <c r="S158" s="5">
        <v>4</v>
      </c>
    </row>
    <row r="159" spans="1:19" ht="15.9" customHeight="1" x14ac:dyDescent="0.3">
      <c r="A159" s="4">
        <v>11660021</v>
      </c>
      <c r="B159" s="4" t="s">
        <v>171</v>
      </c>
      <c r="C159" s="2">
        <v>5</v>
      </c>
      <c r="D159" s="2">
        <v>2</v>
      </c>
      <c r="E159" s="2">
        <v>7</v>
      </c>
      <c r="F159" s="5">
        <v>0</v>
      </c>
      <c r="G159" s="5">
        <v>0</v>
      </c>
      <c r="H159" s="5">
        <v>1</v>
      </c>
      <c r="I159" s="5">
        <v>1</v>
      </c>
      <c r="J159" s="5">
        <v>1</v>
      </c>
      <c r="K159" s="5">
        <v>0</v>
      </c>
      <c r="L159" s="5">
        <v>0</v>
      </c>
      <c r="M159" s="5">
        <v>1</v>
      </c>
      <c r="N159" s="5">
        <v>0</v>
      </c>
      <c r="O159" s="5">
        <v>0</v>
      </c>
      <c r="P159" s="5">
        <v>1</v>
      </c>
      <c r="Q159" s="5">
        <v>0</v>
      </c>
      <c r="R159" s="5">
        <v>2</v>
      </c>
      <c r="S159" s="5">
        <v>0</v>
      </c>
    </row>
    <row r="160" spans="1:19" ht="15.9" customHeight="1" x14ac:dyDescent="0.3">
      <c r="A160" s="4">
        <v>11660031</v>
      </c>
      <c r="B160" s="4" t="s">
        <v>172</v>
      </c>
      <c r="C160" s="2">
        <v>18</v>
      </c>
      <c r="D160" s="2">
        <v>3</v>
      </c>
      <c r="E160" s="2">
        <v>21</v>
      </c>
      <c r="F160" s="5">
        <v>2</v>
      </c>
      <c r="G160" s="5">
        <v>0</v>
      </c>
      <c r="H160" s="5">
        <v>3</v>
      </c>
      <c r="I160" s="5">
        <v>0</v>
      </c>
      <c r="J160" s="5">
        <v>7</v>
      </c>
      <c r="K160" s="5">
        <v>0</v>
      </c>
      <c r="L160" s="5">
        <v>2</v>
      </c>
      <c r="M160" s="5">
        <v>0</v>
      </c>
      <c r="N160" s="5">
        <v>2</v>
      </c>
      <c r="O160" s="5">
        <v>0</v>
      </c>
      <c r="P160" s="5">
        <v>0</v>
      </c>
      <c r="Q160" s="5">
        <v>1</v>
      </c>
      <c r="R160" s="5">
        <v>2</v>
      </c>
      <c r="S160" s="5">
        <v>2</v>
      </c>
    </row>
    <row r="161" spans="1:19" ht="15.9" customHeight="1" x14ac:dyDescent="0.3">
      <c r="A161" s="4">
        <v>11660032</v>
      </c>
      <c r="B161" s="4" t="s">
        <v>173</v>
      </c>
      <c r="C161" s="2">
        <v>8</v>
      </c>
      <c r="D161" s="2">
        <v>1</v>
      </c>
      <c r="E161" s="2">
        <v>9</v>
      </c>
      <c r="F161" s="5">
        <v>0</v>
      </c>
      <c r="G161" s="5">
        <v>0</v>
      </c>
      <c r="H161" s="5">
        <v>1</v>
      </c>
      <c r="I161" s="5">
        <v>0</v>
      </c>
      <c r="J161" s="5">
        <v>3</v>
      </c>
      <c r="K161" s="5">
        <v>1</v>
      </c>
      <c r="L161" s="5">
        <v>3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1</v>
      </c>
      <c r="S161" s="5">
        <v>0</v>
      </c>
    </row>
    <row r="162" spans="1:19" ht="15.9" customHeight="1" x14ac:dyDescent="0.3">
      <c r="A162" s="4">
        <v>11660041</v>
      </c>
      <c r="B162" s="4" t="s">
        <v>175</v>
      </c>
      <c r="C162" s="2">
        <v>14</v>
      </c>
      <c r="D162" s="2">
        <v>6</v>
      </c>
      <c r="E162" s="2">
        <v>20</v>
      </c>
      <c r="F162" s="5">
        <v>1</v>
      </c>
      <c r="G162" s="5">
        <v>0</v>
      </c>
      <c r="H162" s="5">
        <v>1</v>
      </c>
      <c r="I162" s="5">
        <v>1</v>
      </c>
      <c r="J162" s="5">
        <v>4</v>
      </c>
      <c r="K162" s="5">
        <v>1</v>
      </c>
      <c r="L162" s="5">
        <v>0</v>
      </c>
      <c r="M162" s="5">
        <v>0</v>
      </c>
      <c r="N162" s="5">
        <v>2</v>
      </c>
      <c r="O162" s="5">
        <v>0</v>
      </c>
      <c r="P162" s="5">
        <v>0</v>
      </c>
      <c r="Q162" s="5">
        <v>1</v>
      </c>
      <c r="R162" s="5">
        <v>6</v>
      </c>
      <c r="S162" s="5">
        <v>3</v>
      </c>
    </row>
    <row r="163" spans="1:19" ht="15.9" customHeight="1" x14ac:dyDescent="0.3">
      <c r="A163" s="4">
        <v>11810001</v>
      </c>
      <c r="B163" s="4" t="s">
        <v>183</v>
      </c>
      <c r="C163" s="2">
        <v>81</v>
      </c>
      <c r="D163" s="2">
        <v>32</v>
      </c>
      <c r="E163" s="2">
        <v>113</v>
      </c>
      <c r="F163" s="5">
        <v>38</v>
      </c>
      <c r="G163" s="5">
        <v>12</v>
      </c>
      <c r="H163" s="5">
        <v>10</v>
      </c>
      <c r="I163" s="5">
        <v>7</v>
      </c>
      <c r="J163" s="5">
        <v>11</v>
      </c>
      <c r="K163" s="5">
        <v>5</v>
      </c>
      <c r="L163" s="5">
        <v>2</v>
      </c>
      <c r="M163" s="5">
        <v>0</v>
      </c>
      <c r="N163" s="5">
        <v>0</v>
      </c>
      <c r="O163" s="5">
        <v>0</v>
      </c>
      <c r="P163" s="5">
        <v>3</v>
      </c>
      <c r="Q163" s="5">
        <v>0</v>
      </c>
      <c r="R163" s="5">
        <v>17</v>
      </c>
      <c r="S163" s="5">
        <v>8</v>
      </c>
    </row>
    <row r="164" spans="1:19" ht="15.9" customHeight="1" x14ac:dyDescent="0.3">
      <c r="A164" s="4">
        <v>11810003</v>
      </c>
      <c r="B164" s="4" t="s">
        <v>80</v>
      </c>
      <c r="C164" s="2">
        <v>17</v>
      </c>
      <c r="D164" s="2">
        <v>1</v>
      </c>
      <c r="E164" s="2">
        <v>18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17</v>
      </c>
      <c r="S164" s="5">
        <v>1</v>
      </c>
    </row>
    <row r="165" spans="1:19" ht="15.9" customHeight="1" x14ac:dyDescent="0.3">
      <c r="A165" s="4">
        <v>11810008</v>
      </c>
      <c r="B165" s="4" t="s">
        <v>81</v>
      </c>
      <c r="C165" s="2">
        <v>26</v>
      </c>
      <c r="D165" s="2">
        <v>13</v>
      </c>
      <c r="E165" s="2">
        <v>39</v>
      </c>
      <c r="F165" s="5">
        <v>4</v>
      </c>
      <c r="G165" s="5">
        <v>1</v>
      </c>
      <c r="H165" s="5">
        <v>2</v>
      </c>
      <c r="I165" s="5">
        <v>0</v>
      </c>
      <c r="J165" s="5">
        <v>4</v>
      </c>
      <c r="K165" s="5">
        <v>1</v>
      </c>
      <c r="L165" s="5">
        <v>5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11</v>
      </c>
      <c r="S165" s="5">
        <v>11</v>
      </c>
    </row>
    <row r="166" spans="1:19" ht="15.9" customHeight="1" x14ac:dyDescent="0.3">
      <c r="A166" s="4">
        <v>11810013</v>
      </c>
      <c r="B166" s="4" t="s">
        <v>82</v>
      </c>
      <c r="C166" s="2">
        <v>7</v>
      </c>
      <c r="D166" s="2">
        <v>5</v>
      </c>
      <c r="E166" s="2">
        <v>12</v>
      </c>
      <c r="F166" s="5">
        <v>2</v>
      </c>
      <c r="G166" s="5">
        <v>2</v>
      </c>
      <c r="H166" s="5">
        <v>2</v>
      </c>
      <c r="I166" s="5">
        <v>1</v>
      </c>
      <c r="J166" s="5">
        <v>1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2</v>
      </c>
      <c r="S166" s="5">
        <v>2</v>
      </c>
    </row>
    <row r="167" spans="1:19" ht="15.9" customHeight="1" x14ac:dyDescent="0.3">
      <c r="A167" s="4">
        <v>11810015</v>
      </c>
      <c r="B167" s="4" t="s">
        <v>83</v>
      </c>
      <c r="C167" s="2">
        <v>69</v>
      </c>
      <c r="D167" s="2">
        <v>24</v>
      </c>
      <c r="E167" s="2">
        <v>93</v>
      </c>
      <c r="F167" s="5">
        <v>13</v>
      </c>
      <c r="G167" s="5">
        <v>9</v>
      </c>
      <c r="H167" s="5">
        <v>10</v>
      </c>
      <c r="I167" s="5">
        <v>1</v>
      </c>
      <c r="J167" s="5">
        <v>4</v>
      </c>
      <c r="K167" s="5">
        <v>0</v>
      </c>
      <c r="L167" s="5">
        <v>7</v>
      </c>
      <c r="M167" s="5">
        <v>1</v>
      </c>
      <c r="N167" s="5">
        <v>2</v>
      </c>
      <c r="O167" s="5">
        <v>0</v>
      </c>
      <c r="P167" s="5">
        <v>4</v>
      </c>
      <c r="Q167" s="5">
        <v>4</v>
      </c>
      <c r="R167" s="5">
        <v>29</v>
      </c>
      <c r="S167" s="5">
        <v>9</v>
      </c>
    </row>
    <row r="168" spans="1:19" ht="15.9" customHeight="1" x14ac:dyDescent="0.3">
      <c r="A168" s="4">
        <v>11810024</v>
      </c>
      <c r="B168" s="4" t="s">
        <v>84</v>
      </c>
      <c r="C168" s="2">
        <v>23</v>
      </c>
      <c r="D168" s="2">
        <v>4</v>
      </c>
      <c r="E168" s="2">
        <v>27</v>
      </c>
      <c r="F168" s="5">
        <v>1</v>
      </c>
      <c r="G168" s="5">
        <v>0</v>
      </c>
      <c r="H168" s="5">
        <v>5</v>
      </c>
      <c r="I168" s="5">
        <v>0</v>
      </c>
      <c r="J168" s="5">
        <v>5</v>
      </c>
      <c r="K168" s="5">
        <v>0</v>
      </c>
      <c r="L168" s="5">
        <v>2</v>
      </c>
      <c r="M168" s="5">
        <v>0</v>
      </c>
      <c r="N168" s="5">
        <v>1</v>
      </c>
      <c r="O168" s="5">
        <v>1</v>
      </c>
      <c r="P168" s="5">
        <v>2</v>
      </c>
      <c r="Q168" s="5">
        <v>1</v>
      </c>
      <c r="R168" s="5">
        <v>7</v>
      </c>
      <c r="S168" s="5">
        <v>2</v>
      </c>
    </row>
    <row r="169" spans="1:19" ht="15.9" customHeight="1" x14ac:dyDescent="0.3">
      <c r="A169" s="4">
        <v>11810028</v>
      </c>
      <c r="B169" s="4" t="s">
        <v>202</v>
      </c>
      <c r="C169" s="2">
        <v>29</v>
      </c>
      <c r="D169" s="2">
        <v>7</v>
      </c>
      <c r="E169" s="2">
        <v>36</v>
      </c>
      <c r="F169" s="5">
        <v>0</v>
      </c>
      <c r="G169" s="5">
        <v>0</v>
      </c>
      <c r="H169" s="5">
        <v>2</v>
      </c>
      <c r="I169" s="5">
        <v>0</v>
      </c>
      <c r="J169" s="5">
        <v>4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4</v>
      </c>
      <c r="Q169" s="5">
        <v>0</v>
      </c>
      <c r="R169" s="5">
        <v>19</v>
      </c>
      <c r="S169" s="5">
        <v>7</v>
      </c>
    </row>
    <row r="170" spans="1:19" ht="15.9" customHeight="1" x14ac:dyDescent="0.3">
      <c r="A170" s="4">
        <v>11810030</v>
      </c>
      <c r="B170" s="4" t="s">
        <v>86</v>
      </c>
      <c r="C170" s="2">
        <v>2</v>
      </c>
      <c r="D170" s="2">
        <v>1</v>
      </c>
      <c r="E170" s="2">
        <v>3</v>
      </c>
      <c r="F170" s="5">
        <v>0</v>
      </c>
      <c r="G170" s="5">
        <v>1</v>
      </c>
      <c r="H170" s="5">
        <v>0</v>
      </c>
      <c r="I170" s="5">
        <v>0</v>
      </c>
      <c r="J170" s="5">
        <v>1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1</v>
      </c>
      <c r="S170" s="5">
        <v>0</v>
      </c>
    </row>
    <row r="171" spans="1:19" ht="15.9" customHeight="1" x14ac:dyDescent="0.3">
      <c r="A171" s="4">
        <v>11810033</v>
      </c>
      <c r="B171" s="4" t="s">
        <v>87</v>
      </c>
      <c r="C171" s="2">
        <v>10</v>
      </c>
      <c r="D171" s="2">
        <v>2</v>
      </c>
      <c r="E171" s="2">
        <v>12</v>
      </c>
      <c r="F171" s="5">
        <v>0</v>
      </c>
      <c r="G171" s="5">
        <v>0</v>
      </c>
      <c r="H171" s="5">
        <v>1</v>
      </c>
      <c r="I171" s="5">
        <v>0</v>
      </c>
      <c r="J171" s="5">
        <v>1</v>
      </c>
      <c r="K171" s="5">
        <v>0</v>
      </c>
      <c r="L171" s="5">
        <v>1</v>
      </c>
      <c r="M171" s="5">
        <v>0</v>
      </c>
      <c r="N171" s="5">
        <v>0</v>
      </c>
      <c r="O171" s="5">
        <v>0</v>
      </c>
      <c r="P171" s="5">
        <v>1</v>
      </c>
      <c r="Q171" s="5">
        <v>0</v>
      </c>
      <c r="R171" s="5">
        <v>6</v>
      </c>
      <c r="S171" s="5">
        <v>2</v>
      </c>
    </row>
    <row r="172" spans="1:19" ht="15.9" customHeight="1" x14ac:dyDescent="0.3">
      <c r="A172" s="4">
        <v>11820007</v>
      </c>
      <c r="B172" s="4" t="s">
        <v>88</v>
      </c>
      <c r="C172" s="2">
        <v>3</v>
      </c>
      <c r="D172" s="2">
        <v>3</v>
      </c>
      <c r="E172" s="2">
        <v>6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1</v>
      </c>
      <c r="Q172" s="5">
        <v>0</v>
      </c>
      <c r="R172" s="5">
        <v>2</v>
      </c>
      <c r="S172" s="5">
        <v>3</v>
      </c>
    </row>
    <row r="173" spans="1:19" ht="15.9" customHeight="1" x14ac:dyDescent="0.3">
      <c r="A173" s="4">
        <v>11820008</v>
      </c>
      <c r="B173" s="4" t="s">
        <v>89</v>
      </c>
      <c r="C173" s="2">
        <v>74</v>
      </c>
      <c r="D173" s="2">
        <v>34</v>
      </c>
      <c r="E173" s="2">
        <v>108</v>
      </c>
      <c r="F173" s="5">
        <v>21</v>
      </c>
      <c r="G173" s="5">
        <v>33</v>
      </c>
      <c r="H173" s="5">
        <v>19</v>
      </c>
      <c r="I173" s="5">
        <v>0</v>
      </c>
      <c r="J173" s="5">
        <v>11</v>
      </c>
      <c r="K173" s="5">
        <v>0</v>
      </c>
      <c r="L173" s="5">
        <v>9</v>
      </c>
      <c r="M173" s="5">
        <v>0</v>
      </c>
      <c r="N173" s="5">
        <v>3</v>
      </c>
      <c r="O173" s="5">
        <v>0</v>
      </c>
      <c r="P173" s="5">
        <v>3</v>
      </c>
      <c r="Q173" s="5">
        <v>0</v>
      </c>
      <c r="R173" s="5">
        <v>8</v>
      </c>
      <c r="S173" s="5">
        <v>1</v>
      </c>
    </row>
    <row r="174" spans="1:19" ht="15.9" customHeight="1" x14ac:dyDescent="0.3">
      <c r="A174" s="4">
        <v>11820011</v>
      </c>
      <c r="B174" s="4" t="s">
        <v>90</v>
      </c>
      <c r="C174" s="2">
        <v>0</v>
      </c>
      <c r="D174" s="2">
        <v>0</v>
      </c>
      <c r="E174" s="2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</row>
    <row r="175" spans="1:19" ht="15.9" customHeight="1" x14ac:dyDescent="0.3">
      <c r="A175" s="4">
        <v>11820018</v>
      </c>
      <c r="B175" s="4" t="s">
        <v>203</v>
      </c>
      <c r="C175" s="2">
        <v>32</v>
      </c>
      <c r="D175" s="2">
        <v>7</v>
      </c>
      <c r="E175" s="2">
        <v>39</v>
      </c>
      <c r="F175" s="5">
        <v>7</v>
      </c>
      <c r="G175" s="5">
        <v>2</v>
      </c>
      <c r="H175" s="5">
        <v>8</v>
      </c>
      <c r="I175" s="5">
        <v>0</v>
      </c>
      <c r="J175" s="5">
        <v>6</v>
      </c>
      <c r="K175" s="5">
        <v>2</v>
      </c>
      <c r="L175" s="5">
        <v>1</v>
      </c>
      <c r="M175" s="5">
        <v>0</v>
      </c>
      <c r="N175" s="5">
        <v>3</v>
      </c>
      <c r="O175" s="5">
        <v>1</v>
      </c>
      <c r="P175" s="5">
        <v>1</v>
      </c>
      <c r="Q175" s="5">
        <v>1</v>
      </c>
      <c r="R175" s="5">
        <v>6</v>
      </c>
      <c r="S175" s="5">
        <v>1</v>
      </c>
    </row>
    <row r="176" spans="1:19" ht="15.9" customHeight="1" x14ac:dyDescent="0.3">
      <c r="A176" s="4">
        <v>11820026</v>
      </c>
      <c r="B176" s="4" t="s">
        <v>92</v>
      </c>
      <c r="C176" s="2">
        <v>5</v>
      </c>
      <c r="D176" s="2">
        <v>2</v>
      </c>
      <c r="E176" s="2">
        <v>7</v>
      </c>
      <c r="F176" s="5">
        <v>1</v>
      </c>
      <c r="G176" s="5">
        <v>0</v>
      </c>
      <c r="H176" s="5">
        <v>0</v>
      </c>
      <c r="I176" s="5">
        <v>1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1</v>
      </c>
      <c r="R176" s="5">
        <v>4</v>
      </c>
      <c r="S176" s="5">
        <v>0</v>
      </c>
    </row>
    <row r="177" spans="1:19" ht="15.9" customHeight="1" x14ac:dyDescent="0.3">
      <c r="A177" s="4">
        <v>11820027</v>
      </c>
      <c r="B177" s="4" t="s">
        <v>93</v>
      </c>
      <c r="C177" s="2">
        <v>0</v>
      </c>
      <c r="D177" s="2">
        <v>0</v>
      </c>
      <c r="E177" s="2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</row>
    <row r="178" spans="1:19" ht="15.9" customHeight="1" x14ac:dyDescent="0.3">
      <c r="A178" s="4">
        <v>11820031</v>
      </c>
      <c r="B178" s="4" t="s">
        <v>94</v>
      </c>
      <c r="C178" s="2">
        <v>1</v>
      </c>
      <c r="D178" s="2">
        <v>2</v>
      </c>
      <c r="E178" s="2">
        <v>3</v>
      </c>
      <c r="F178" s="5">
        <v>0</v>
      </c>
      <c r="G178" s="5">
        <v>0</v>
      </c>
      <c r="H178" s="5">
        <v>0</v>
      </c>
      <c r="I178" s="5">
        <v>0</v>
      </c>
      <c r="J178" s="5">
        <v>1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1</v>
      </c>
      <c r="R178" s="5">
        <v>0</v>
      </c>
      <c r="S178" s="5">
        <v>1</v>
      </c>
    </row>
    <row r="179" spans="1:19" ht="15.9" customHeight="1" x14ac:dyDescent="0.3">
      <c r="A179" s="4">
        <v>11820032</v>
      </c>
      <c r="B179" s="4" t="s">
        <v>95</v>
      </c>
      <c r="C179" s="2">
        <v>6</v>
      </c>
      <c r="D179" s="2">
        <v>0</v>
      </c>
      <c r="E179" s="2">
        <v>6</v>
      </c>
      <c r="F179" s="5">
        <v>1</v>
      </c>
      <c r="G179" s="5">
        <v>0</v>
      </c>
      <c r="H179" s="5">
        <v>1</v>
      </c>
      <c r="I179" s="5">
        <v>0</v>
      </c>
      <c r="J179" s="5">
        <v>3</v>
      </c>
      <c r="K179" s="5">
        <v>0</v>
      </c>
      <c r="L179" s="5">
        <v>0</v>
      </c>
      <c r="M179" s="5">
        <v>0</v>
      </c>
      <c r="N179" s="5">
        <v>1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</row>
    <row r="180" spans="1:19" ht="15.9" customHeight="1" x14ac:dyDescent="0.3">
      <c r="A180" s="4">
        <v>11820034</v>
      </c>
      <c r="B180" s="4" t="s">
        <v>96</v>
      </c>
      <c r="C180" s="2">
        <v>0</v>
      </c>
      <c r="D180" s="2">
        <v>0</v>
      </c>
      <c r="E180" s="2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</row>
    <row r="181" spans="1:19" ht="15.9" customHeight="1" x14ac:dyDescent="0.3">
      <c r="A181" s="4">
        <v>11820035</v>
      </c>
      <c r="B181" s="4" t="s">
        <v>97</v>
      </c>
      <c r="C181" s="2">
        <v>0</v>
      </c>
      <c r="D181" s="2">
        <v>0</v>
      </c>
      <c r="E181" s="2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76907-FA5C-4D5E-813E-8A6D1D345B3B}">
  <sheetPr codeName="Feuil15"/>
  <dimension ref="A1:S176"/>
  <sheetViews>
    <sheetView showGridLines="0" workbookViewId="0">
      <selection activeCell="A177" sqref="A177:XFD181"/>
    </sheetView>
  </sheetViews>
  <sheetFormatPr baseColWidth="10" defaultRowHeight="14.4" x14ac:dyDescent="0.3"/>
  <cols>
    <col min="1" max="1" width="5.59765625" style="1" bestFit="1" customWidth="1"/>
    <col min="2" max="2" width="21.3984375" style="1" bestFit="1" customWidth="1"/>
    <col min="3" max="5" width="4.09765625" style="1" bestFit="1" customWidth="1"/>
    <col min="6" max="7" width="3.5" style="1" customWidth="1"/>
    <col min="8" max="9" width="3.69921875" style="1" customWidth="1"/>
    <col min="10" max="10" width="4.09765625" style="1" bestFit="1" customWidth="1"/>
    <col min="11" max="11" width="2.59765625" style="1" bestFit="1" customWidth="1"/>
    <col min="12" max="12" width="3.3984375" style="1" bestFit="1" customWidth="1"/>
    <col min="13" max="13" width="2.59765625" style="1" bestFit="1" customWidth="1"/>
    <col min="14" max="14" width="3.3984375" style="1" bestFit="1" customWidth="1"/>
    <col min="15" max="15" width="2.59765625" style="1" bestFit="1" customWidth="1"/>
    <col min="16" max="16" width="4.09765625" style="1" bestFit="1" customWidth="1"/>
    <col min="17" max="17" width="3.3984375" style="1" bestFit="1" customWidth="1"/>
    <col min="18" max="18" width="4.09765625" style="1" bestFit="1" customWidth="1"/>
    <col min="19" max="19" width="3.3984375" style="1" bestFit="1" customWidth="1"/>
    <col min="20" max="256" width="11" style="1"/>
    <col min="257" max="257" width="5.59765625" style="1" bestFit="1" customWidth="1"/>
    <col min="258" max="258" width="21.3984375" style="1" bestFit="1" customWidth="1"/>
    <col min="259" max="261" width="4.09765625" style="1" bestFit="1" customWidth="1"/>
    <col min="262" max="263" width="3.5" style="1" customWidth="1"/>
    <col min="264" max="265" width="3.69921875" style="1" customWidth="1"/>
    <col min="266" max="266" width="4.09765625" style="1" bestFit="1" customWidth="1"/>
    <col min="267" max="267" width="2.59765625" style="1" bestFit="1" customWidth="1"/>
    <col min="268" max="268" width="3.3984375" style="1" bestFit="1" customWidth="1"/>
    <col min="269" max="269" width="2.59765625" style="1" bestFit="1" customWidth="1"/>
    <col min="270" max="270" width="3.3984375" style="1" bestFit="1" customWidth="1"/>
    <col min="271" max="271" width="2.59765625" style="1" bestFit="1" customWidth="1"/>
    <col min="272" max="272" width="4.09765625" style="1" bestFit="1" customWidth="1"/>
    <col min="273" max="273" width="3.3984375" style="1" bestFit="1" customWidth="1"/>
    <col min="274" max="274" width="4.09765625" style="1" bestFit="1" customWidth="1"/>
    <col min="275" max="275" width="3.3984375" style="1" bestFit="1" customWidth="1"/>
    <col min="276" max="512" width="11" style="1"/>
    <col min="513" max="513" width="5.59765625" style="1" bestFit="1" customWidth="1"/>
    <col min="514" max="514" width="21.3984375" style="1" bestFit="1" customWidth="1"/>
    <col min="515" max="517" width="4.09765625" style="1" bestFit="1" customWidth="1"/>
    <col min="518" max="519" width="3.5" style="1" customWidth="1"/>
    <col min="520" max="521" width="3.69921875" style="1" customWidth="1"/>
    <col min="522" max="522" width="4.09765625" style="1" bestFit="1" customWidth="1"/>
    <col min="523" max="523" width="2.59765625" style="1" bestFit="1" customWidth="1"/>
    <col min="524" max="524" width="3.3984375" style="1" bestFit="1" customWidth="1"/>
    <col min="525" max="525" width="2.59765625" style="1" bestFit="1" customWidth="1"/>
    <col min="526" max="526" width="3.3984375" style="1" bestFit="1" customWidth="1"/>
    <col min="527" max="527" width="2.59765625" style="1" bestFit="1" customWidth="1"/>
    <col min="528" max="528" width="4.09765625" style="1" bestFit="1" customWidth="1"/>
    <col min="529" max="529" width="3.3984375" style="1" bestFit="1" customWidth="1"/>
    <col min="530" max="530" width="4.09765625" style="1" bestFit="1" customWidth="1"/>
    <col min="531" max="531" width="3.3984375" style="1" bestFit="1" customWidth="1"/>
    <col min="532" max="768" width="11" style="1"/>
    <col min="769" max="769" width="5.59765625" style="1" bestFit="1" customWidth="1"/>
    <col min="770" max="770" width="21.3984375" style="1" bestFit="1" customWidth="1"/>
    <col min="771" max="773" width="4.09765625" style="1" bestFit="1" customWidth="1"/>
    <col min="774" max="775" width="3.5" style="1" customWidth="1"/>
    <col min="776" max="777" width="3.69921875" style="1" customWidth="1"/>
    <col min="778" max="778" width="4.09765625" style="1" bestFit="1" customWidth="1"/>
    <col min="779" max="779" width="2.59765625" style="1" bestFit="1" customWidth="1"/>
    <col min="780" max="780" width="3.3984375" style="1" bestFit="1" customWidth="1"/>
    <col min="781" max="781" width="2.59765625" style="1" bestFit="1" customWidth="1"/>
    <col min="782" max="782" width="3.3984375" style="1" bestFit="1" customWidth="1"/>
    <col min="783" max="783" width="2.59765625" style="1" bestFit="1" customWidth="1"/>
    <col min="784" max="784" width="4.09765625" style="1" bestFit="1" customWidth="1"/>
    <col min="785" max="785" width="3.3984375" style="1" bestFit="1" customWidth="1"/>
    <col min="786" max="786" width="4.09765625" style="1" bestFit="1" customWidth="1"/>
    <col min="787" max="787" width="3.3984375" style="1" bestFit="1" customWidth="1"/>
    <col min="788" max="1024" width="11" style="1"/>
    <col min="1025" max="1025" width="5.59765625" style="1" bestFit="1" customWidth="1"/>
    <col min="1026" max="1026" width="21.3984375" style="1" bestFit="1" customWidth="1"/>
    <col min="1027" max="1029" width="4.09765625" style="1" bestFit="1" customWidth="1"/>
    <col min="1030" max="1031" width="3.5" style="1" customWidth="1"/>
    <col min="1032" max="1033" width="3.69921875" style="1" customWidth="1"/>
    <col min="1034" max="1034" width="4.09765625" style="1" bestFit="1" customWidth="1"/>
    <col min="1035" max="1035" width="2.59765625" style="1" bestFit="1" customWidth="1"/>
    <col min="1036" max="1036" width="3.3984375" style="1" bestFit="1" customWidth="1"/>
    <col min="1037" max="1037" width="2.59765625" style="1" bestFit="1" customWidth="1"/>
    <col min="1038" max="1038" width="3.3984375" style="1" bestFit="1" customWidth="1"/>
    <col min="1039" max="1039" width="2.59765625" style="1" bestFit="1" customWidth="1"/>
    <col min="1040" max="1040" width="4.09765625" style="1" bestFit="1" customWidth="1"/>
    <col min="1041" max="1041" width="3.3984375" style="1" bestFit="1" customWidth="1"/>
    <col min="1042" max="1042" width="4.09765625" style="1" bestFit="1" customWidth="1"/>
    <col min="1043" max="1043" width="3.3984375" style="1" bestFit="1" customWidth="1"/>
    <col min="1044" max="1280" width="11" style="1"/>
    <col min="1281" max="1281" width="5.59765625" style="1" bestFit="1" customWidth="1"/>
    <col min="1282" max="1282" width="21.3984375" style="1" bestFit="1" customWidth="1"/>
    <col min="1283" max="1285" width="4.09765625" style="1" bestFit="1" customWidth="1"/>
    <col min="1286" max="1287" width="3.5" style="1" customWidth="1"/>
    <col min="1288" max="1289" width="3.69921875" style="1" customWidth="1"/>
    <col min="1290" max="1290" width="4.09765625" style="1" bestFit="1" customWidth="1"/>
    <col min="1291" max="1291" width="2.59765625" style="1" bestFit="1" customWidth="1"/>
    <col min="1292" max="1292" width="3.3984375" style="1" bestFit="1" customWidth="1"/>
    <col min="1293" max="1293" width="2.59765625" style="1" bestFit="1" customWidth="1"/>
    <col min="1294" max="1294" width="3.3984375" style="1" bestFit="1" customWidth="1"/>
    <col min="1295" max="1295" width="2.59765625" style="1" bestFit="1" customWidth="1"/>
    <col min="1296" max="1296" width="4.09765625" style="1" bestFit="1" customWidth="1"/>
    <col min="1297" max="1297" width="3.3984375" style="1" bestFit="1" customWidth="1"/>
    <col min="1298" max="1298" width="4.09765625" style="1" bestFit="1" customWidth="1"/>
    <col min="1299" max="1299" width="3.3984375" style="1" bestFit="1" customWidth="1"/>
    <col min="1300" max="1536" width="11" style="1"/>
    <col min="1537" max="1537" width="5.59765625" style="1" bestFit="1" customWidth="1"/>
    <col min="1538" max="1538" width="21.3984375" style="1" bestFit="1" customWidth="1"/>
    <col min="1539" max="1541" width="4.09765625" style="1" bestFit="1" customWidth="1"/>
    <col min="1542" max="1543" width="3.5" style="1" customWidth="1"/>
    <col min="1544" max="1545" width="3.69921875" style="1" customWidth="1"/>
    <col min="1546" max="1546" width="4.09765625" style="1" bestFit="1" customWidth="1"/>
    <col min="1547" max="1547" width="2.59765625" style="1" bestFit="1" customWidth="1"/>
    <col min="1548" max="1548" width="3.3984375" style="1" bestFit="1" customWidth="1"/>
    <col min="1549" max="1549" width="2.59765625" style="1" bestFit="1" customWidth="1"/>
    <col min="1550" max="1550" width="3.3984375" style="1" bestFit="1" customWidth="1"/>
    <col min="1551" max="1551" width="2.59765625" style="1" bestFit="1" customWidth="1"/>
    <col min="1552" max="1552" width="4.09765625" style="1" bestFit="1" customWidth="1"/>
    <col min="1553" max="1553" width="3.3984375" style="1" bestFit="1" customWidth="1"/>
    <col min="1554" max="1554" width="4.09765625" style="1" bestFit="1" customWidth="1"/>
    <col min="1555" max="1555" width="3.3984375" style="1" bestFit="1" customWidth="1"/>
    <col min="1556" max="1792" width="11" style="1"/>
    <col min="1793" max="1793" width="5.59765625" style="1" bestFit="1" customWidth="1"/>
    <col min="1794" max="1794" width="21.3984375" style="1" bestFit="1" customWidth="1"/>
    <col min="1795" max="1797" width="4.09765625" style="1" bestFit="1" customWidth="1"/>
    <col min="1798" max="1799" width="3.5" style="1" customWidth="1"/>
    <col min="1800" max="1801" width="3.69921875" style="1" customWidth="1"/>
    <col min="1802" max="1802" width="4.09765625" style="1" bestFit="1" customWidth="1"/>
    <col min="1803" max="1803" width="2.59765625" style="1" bestFit="1" customWidth="1"/>
    <col min="1804" max="1804" width="3.3984375" style="1" bestFit="1" customWidth="1"/>
    <col min="1805" max="1805" width="2.59765625" style="1" bestFit="1" customWidth="1"/>
    <col min="1806" max="1806" width="3.3984375" style="1" bestFit="1" customWidth="1"/>
    <col min="1807" max="1807" width="2.59765625" style="1" bestFit="1" customWidth="1"/>
    <col min="1808" max="1808" width="4.09765625" style="1" bestFit="1" customWidth="1"/>
    <col min="1809" max="1809" width="3.3984375" style="1" bestFit="1" customWidth="1"/>
    <col min="1810" max="1810" width="4.09765625" style="1" bestFit="1" customWidth="1"/>
    <col min="1811" max="1811" width="3.3984375" style="1" bestFit="1" customWidth="1"/>
    <col min="1812" max="2048" width="11" style="1"/>
    <col min="2049" max="2049" width="5.59765625" style="1" bestFit="1" customWidth="1"/>
    <col min="2050" max="2050" width="21.3984375" style="1" bestFit="1" customWidth="1"/>
    <col min="2051" max="2053" width="4.09765625" style="1" bestFit="1" customWidth="1"/>
    <col min="2054" max="2055" width="3.5" style="1" customWidth="1"/>
    <col min="2056" max="2057" width="3.69921875" style="1" customWidth="1"/>
    <col min="2058" max="2058" width="4.09765625" style="1" bestFit="1" customWidth="1"/>
    <col min="2059" max="2059" width="2.59765625" style="1" bestFit="1" customWidth="1"/>
    <col min="2060" max="2060" width="3.3984375" style="1" bestFit="1" customWidth="1"/>
    <col min="2061" max="2061" width="2.59765625" style="1" bestFit="1" customWidth="1"/>
    <col min="2062" max="2062" width="3.3984375" style="1" bestFit="1" customWidth="1"/>
    <col min="2063" max="2063" width="2.59765625" style="1" bestFit="1" customWidth="1"/>
    <col min="2064" max="2064" width="4.09765625" style="1" bestFit="1" customWidth="1"/>
    <col min="2065" max="2065" width="3.3984375" style="1" bestFit="1" customWidth="1"/>
    <col min="2066" max="2066" width="4.09765625" style="1" bestFit="1" customWidth="1"/>
    <col min="2067" max="2067" width="3.3984375" style="1" bestFit="1" customWidth="1"/>
    <col min="2068" max="2304" width="11" style="1"/>
    <col min="2305" max="2305" width="5.59765625" style="1" bestFit="1" customWidth="1"/>
    <col min="2306" max="2306" width="21.3984375" style="1" bestFit="1" customWidth="1"/>
    <col min="2307" max="2309" width="4.09765625" style="1" bestFit="1" customWidth="1"/>
    <col min="2310" max="2311" width="3.5" style="1" customWidth="1"/>
    <col min="2312" max="2313" width="3.69921875" style="1" customWidth="1"/>
    <col min="2314" max="2314" width="4.09765625" style="1" bestFit="1" customWidth="1"/>
    <col min="2315" max="2315" width="2.59765625" style="1" bestFit="1" customWidth="1"/>
    <col min="2316" max="2316" width="3.3984375" style="1" bestFit="1" customWidth="1"/>
    <col min="2317" max="2317" width="2.59765625" style="1" bestFit="1" customWidth="1"/>
    <col min="2318" max="2318" width="3.3984375" style="1" bestFit="1" customWidth="1"/>
    <col min="2319" max="2319" width="2.59765625" style="1" bestFit="1" customWidth="1"/>
    <col min="2320" max="2320" width="4.09765625" style="1" bestFit="1" customWidth="1"/>
    <col min="2321" max="2321" width="3.3984375" style="1" bestFit="1" customWidth="1"/>
    <col min="2322" max="2322" width="4.09765625" style="1" bestFit="1" customWidth="1"/>
    <col min="2323" max="2323" width="3.3984375" style="1" bestFit="1" customWidth="1"/>
    <col min="2324" max="2560" width="11" style="1"/>
    <col min="2561" max="2561" width="5.59765625" style="1" bestFit="1" customWidth="1"/>
    <col min="2562" max="2562" width="21.3984375" style="1" bestFit="1" customWidth="1"/>
    <col min="2563" max="2565" width="4.09765625" style="1" bestFit="1" customWidth="1"/>
    <col min="2566" max="2567" width="3.5" style="1" customWidth="1"/>
    <col min="2568" max="2569" width="3.69921875" style="1" customWidth="1"/>
    <col min="2570" max="2570" width="4.09765625" style="1" bestFit="1" customWidth="1"/>
    <col min="2571" max="2571" width="2.59765625" style="1" bestFit="1" customWidth="1"/>
    <col min="2572" max="2572" width="3.3984375" style="1" bestFit="1" customWidth="1"/>
    <col min="2573" max="2573" width="2.59765625" style="1" bestFit="1" customWidth="1"/>
    <col min="2574" max="2574" width="3.3984375" style="1" bestFit="1" customWidth="1"/>
    <col min="2575" max="2575" width="2.59765625" style="1" bestFit="1" customWidth="1"/>
    <col min="2576" max="2576" width="4.09765625" style="1" bestFit="1" customWidth="1"/>
    <col min="2577" max="2577" width="3.3984375" style="1" bestFit="1" customWidth="1"/>
    <col min="2578" max="2578" width="4.09765625" style="1" bestFit="1" customWidth="1"/>
    <col min="2579" max="2579" width="3.3984375" style="1" bestFit="1" customWidth="1"/>
    <col min="2580" max="2816" width="11" style="1"/>
    <col min="2817" max="2817" width="5.59765625" style="1" bestFit="1" customWidth="1"/>
    <col min="2818" max="2818" width="21.3984375" style="1" bestFit="1" customWidth="1"/>
    <col min="2819" max="2821" width="4.09765625" style="1" bestFit="1" customWidth="1"/>
    <col min="2822" max="2823" width="3.5" style="1" customWidth="1"/>
    <col min="2824" max="2825" width="3.69921875" style="1" customWidth="1"/>
    <col min="2826" max="2826" width="4.09765625" style="1" bestFit="1" customWidth="1"/>
    <col min="2827" max="2827" width="2.59765625" style="1" bestFit="1" customWidth="1"/>
    <col min="2828" max="2828" width="3.3984375" style="1" bestFit="1" customWidth="1"/>
    <col min="2829" max="2829" width="2.59765625" style="1" bestFit="1" customWidth="1"/>
    <col min="2830" max="2830" width="3.3984375" style="1" bestFit="1" customWidth="1"/>
    <col min="2831" max="2831" width="2.59765625" style="1" bestFit="1" customWidth="1"/>
    <col min="2832" max="2832" width="4.09765625" style="1" bestFit="1" customWidth="1"/>
    <col min="2833" max="2833" width="3.3984375" style="1" bestFit="1" customWidth="1"/>
    <col min="2834" max="2834" width="4.09765625" style="1" bestFit="1" customWidth="1"/>
    <col min="2835" max="2835" width="3.3984375" style="1" bestFit="1" customWidth="1"/>
    <col min="2836" max="3072" width="11" style="1"/>
    <col min="3073" max="3073" width="5.59765625" style="1" bestFit="1" customWidth="1"/>
    <col min="3074" max="3074" width="21.3984375" style="1" bestFit="1" customWidth="1"/>
    <col min="3075" max="3077" width="4.09765625" style="1" bestFit="1" customWidth="1"/>
    <col min="3078" max="3079" width="3.5" style="1" customWidth="1"/>
    <col min="3080" max="3081" width="3.69921875" style="1" customWidth="1"/>
    <col min="3082" max="3082" width="4.09765625" style="1" bestFit="1" customWidth="1"/>
    <col min="3083" max="3083" width="2.59765625" style="1" bestFit="1" customWidth="1"/>
    <col min="3084" max="3084" width="3.3984375" style="1" bestFit="1" customWidth="1"/>
    <col min="3085" max="3085" width="2.59765625" style="1" bestFit="1" customWidth="1"/>
    <col min="3086" max="3086" width="3.3984375" style="1" bestFit="1" customWidth="1"/>
    <col min="3087" max="3087" width="2.59765625" style="1" bestFit="1" customWidth="1"/>
    <col min="3088" max="3088" width="4.09765625" style="1" bestFit="1" customWidth="1"/>
    <col min="3089" max="3089" width="3.3984375" style="1" bestFit="1" customWidth="1"/>
    <col min="3090" max="3090" width="4.09765625" style="1" bestFit="1" customWidth="1"/>
    <col min="3091" max="3091" width="3.3984375" style="1" bestFit="1" customWidth="1"/>
    <col min="3092" max="3328" width="11" style="1"/>
    <col min="3329" max="3329" width="5.59765625" style="1" bestFit="1" customWidth="1"/>
    <col min="3330" max="3330" width="21.3984375" style="1" bestFit="1" customWidth="1"/>
    <col min="3331" max="3333" width="4.09765625" style="1" bestFit="1" customWidth="1"/>
    <col min="3334" max="3335" width="3.5" style="1" customWidth="1"/>
    <col min="3336" max="3337" width="3.69921875" style="1" customWidth="1"/>
    <col min="3338" max="3338" width="4.09765625" style="1" bestFit="1" customWidth="1"/>
    <col min="3339" max="3339" width="2.59765625" style="1" bestFit="1" customWidth="1"/>
    <col min="3340" max="3340" width="3.3984375" style="1" bestFit="1" customWidth="1"/>
    <col min="3341" max="3341" width="2.59765625" style="1" bestFit="1" customWidth="1"/>
    <col min="3342" max="3342" width="3.3984375" style="1" bestFit="1" customWidth="1"/>
    <col min="3343" max="3343" width="2.59765625" style="1" bestFit="1" customWidth="1"/>
    <col min="3344" max="3344" width="4.09765625" style="1" bestFit="1" customWidth="1"/>
    <col min="3345" max="3345" width="3.3984375" style="1" bestFit="1" customWidth="1"/>
    <col min="3346" max="3346" width="4.09765625" style="1" bestFit="1" customWidth="1"/>
    <col min="3347" max="3347" width="3.3984375" style="1" bestFit="1" customWidth="1"/>
    <col min="3348" max="3584" width="11" style="1"/>
    <col min="3585" max="3585" width="5.59765625" style="1" bestFit="1" customWidth="1"/>
    <col min="3586" max="3586" width="21.3984375" style="1" bestFit="1" customWidth="1"/>
    <col min="3587" max="3589" width="4.09765625" style="1" bestFit="1" customWidth="1"/>
    <col min="3590" max="3591" width="3.5" style="1" customWidth="1"/>
    <col min="3592" max="3593" width="3.69921875" style="1" customWidth="1"/>
    <col min="3594" max="3594" width="4.09765625" style="1" bestFit="1" customWidth="1"/>
    <col min="3595" max="3595" width="2.59765625" style="1" bestFit="1" customWidth="1"/>
    <col min="3596" max="3596" width="3.3984375" style="1" bestFit="1" customWidth="1"/>
    <col min="3597" max="3597" width="2.59765625" style="1" bestFit="1" customWidth="1"/>
    <col min="3598" max="3598" width="3.3984375" style="1" bestFit="1" customWidth="1"/>
    <col min="3599" max="3599" width="2.59765625" style="1" bestFit="1" customWidth="1"/>
    <col min="3600" max="3600" width="4.09765625" style="1" bestFit="1" customWidth="1"/>
    <col min="3601" max="3601" width="3.3984375" style="1" bestFit="1" customWidth="1"/>
    <col min="3602" max="3602" width="4.09765625" style="1" bestFit="1" customWidth="1"/>
    <col min="3603" max="3603" width="3.3984375" style="1" bestFit="1" customWidth="1"/>
    <col min="3604" max="3840" width="11" style="1"/>
    <col min="3841" max="3841" width="5.59765625" style="1" bestFit="1" customWidth="1"/>
    <col min="3842" max="3842" width="21.3984375" style="1" bestFit="1" customWidth="1"/>
    <col min="3843" max="3845" width="4.09765625" style="1" bestFit="1" customWidth="1"/>
    <col min="3846" max="3847" width="3.5" style="1" customWidth="1"/>
    <col min="3848" max="3849" width="3.69921875" style="1" customWidth="1"/>
    <col min="3850" max="3850" width="4.09765625" style="1" bestFit="1" customWidth="1"/>
    <col min="3851" max="3851" width="2.59765625" style="1" bestFit="1" customWidth="1"/>
    <col min="3852" max="3852" width="3.3984375" style="1" bestFit="1" customWidth="1"/>
    <col min="3853" max="3853" width="2.59765625" style="1" bestFit="1" customWidth="1"/>
    <col min="3854" max="3854" width="3.3984375" style="1" bestFit="1" customWidth="1"/>
    <col min="3855" max="3855" width="2.59765625" style="1" bestFit="1" customWidth="1"/>
    <col min="3856" max="3856" width="4.09765625" style="1" bestFit="1" customWidth="1"/>
    <col min="3857" max="3857" width="3.3984375" style="1" bestFit="1" customWidth="1"/>
    <col min="3858" max="3858" width="4.09765625" style="1" bestFit="1" customWidth="1"/>
    <col min="3859" max="3859" width="3.3984375" style="1" bestFit="1" customWidth="1"/>
    <col min="3860" max="4096" width="11" style="1"/>
    <col min="4097" max="4097" width="5.59765625" style="1" bestFit="1" customWidth="1"/>
    <col min="4098" max="4098" width="21.3984375" style="1" bestFit="1" customWidth="1"/>
    <col min="4099" max="4101" width="4.09765625" style="1" bestFit="1" customWidth="1"/>
    <col min="4102" max="4103" width="3.5" style="1" customWidth="1"/>
    <col min="4104" max="4105" width="3.69921875" style="1" customWidth="1"/>
    <col min="4106" max="4106" width="4.09765625" style="1" bestFit="1" customWidth="1"/>
    <col min="4107" max="4107" width="2.59765625" style="1" bestFit="1" customWidth="1"/>
    <col min="4108" max="4108" width="3.3984375" style="1" bestFit="1" customWidth="1"/>
    <col min="4109" max="4109" width="2.59765625" style="1" bestFit="1" customWidth="1"/>
    <col min="4110" max="4110" width="3.3984375" style="1" bestFit="1" customWidth="1"/>
    <col min="4111" max="4111" width="2.59765625" style="1" bestFit="1" customWidth="1"/>
    <col min="4112" max="4112" width="4.09765625" style="1" bestFit="1" customWidth="1"/>
    <col min="4113" max="4113" width="3.3984375" style="1" bestFit="1" customWidth="1"/>
    <col min="4114" max="4114" width="4.09765625" style="1" bestFit="1" customWidth="1"/>
    <col min="4115" max="4115" width="3.3984375" style="1" bestFit="1" customWidth="1"/>
    <col min="4116" max="4352" width="11" style="1"/>
    <col min="4353" max="4353" width="5.59765625" style="1" bestFit="1" customWidth="1"/>
    <col min="4354" max="4354" width="21.3984375" style="1" bestFit="1" customWidth="1"/>
    <col min="4355" max="4357" width="4.09765625" style="1" bestFit="1" customWidth="1"/>
    <col min="4358" max="4359" width="3.5" style="1" customWidth="1"/>
    <col min="4360" max="4361" width="3.69921875" style="1" customWidth="1"/>
    <col min="4362" max="4362" width="4.09765625" style="1" bestFit="1" customWidth="1"/>
    <col min="4363" max="4363" width="2.59765625" style="1" bestFit="1" customWidth="1"/>
    <col min="4364" max="4364" width="3.3984375" style="1" bestFit="1" customWidth="1"/>
    <col min="4365" max="4365" width="2.59765625" style="1" bestFit="1" customWidth="1"/>
    <col min="4366" max="4366" width="3.3984375" style="1" bestFit="1" customWidth="1"/>
    <col min="4367" max="4367" width="2.59765625" style="1" bestFit="1" customWidth="1"/>
    <col min="4368" max="4368" width="4.09765625" style="1" bestFit="1" customWidth="1"/>
    <col min="4369" max="4369" width="3.3984375" style="1" bestFit="1" customWidth="1"/>
    <col min="4370" max="4370" width="4.09765625" style="1" bestFit="1" customWidth="1"/>
    <col min="4371" max="4371" width="3.3984375" style="1" bestFit="1" customWidth="1"/>
    <col min="4372" max="4608" width="11" style="1"/>
    <col min="4609" max="4609" width="5.59765625" style="1" bestFit="1" customWidth="1"/>
    <col min="4610" max="4610" width="21.3984375" style="1" bestFit="1" customWidth="1"/>
    <col min="4611" max="4613" width="4.09765625" style="1" bestFit="1" customWidth="1"/>
    <col min="4614" max="4615" width="3.5" style="1" customWidth="1"/>
    <col min="4616" max="4617" width="3.69921875" style="1" customWidth="1"/>
    <col min="4618" max="4618" width="4.09765625" style="1" bestFit="1" customWidth="1"/>
    <col min="4619" max="4619" width="2.59765625" style="1" bestFit="1" customWidth="1"/>
    <col min="4620" max="4620" width="3.3984375" style="1" bestFit="1" customWidth="1"/>
    <col min="4621" max="4621" width="2.59765625" style="1" bestFit="1" customWidth="1"/>
    <col min="4622" max="4622" width="3.3984375" style="1" bestFit="1" customWidth="1"/>
    <col min="4623" max="4623" width="2.59765625" style="1" bestFit="1" customWidth="1"/>
    <col min="4624" max="4624" width="4.09765625" style="1" bestFit="1" customWidth="1"/>
    <col min="4625" max="4625" width="3.3984375" style="1" bestFit="1" customWidth="1"/>
    <col min="4626" max="4626" width="4.09765625" style="1" bestFit="1" customWidth="1"/>
    <col min="4627" max="4627" width="3.3984375" style="1" bestFit="1" customWidth="1"/>
    <col min="4628" max="4864" width="11" style="1"/>
    <col min="4865" max="4865" width="5.59765625" style="1" bestFit="1" customWidth="1"/>
    <col min="4866" max="4866" width="21.3984375" style="1" bestFit="1" customWidth="1"/>
    <col min="4867" max="4869" width="4.09765625" style="1" bestFit="1" customWidth="1"/>
    <col min="4870" max="4871" width="3.5" style="1" customWidth="1"/>
    <col min="4872" max="4873" width="3.69921875" style="1" customWidth="1"/>
    <col min="4874" max="4874" width="4.09765625" style="1" bestFit="1" customWidth="1"/>
    <col min="4875" max="4875" width="2.59765625" style="1" bestFit="1" customWidth="1"/>
    <col min="4876" max="4876" width="3.3984375" style="1" bestFit="1" customWidth="1"/>
    <col min="4877" max="4877" width="2.59765625" style="1" bestFit="1" customWidth="1"/>
    <col min="4878" max="4878" width="3.3984375" style="1" bestFit="1" customWidth="1"/>
    <col min="4879" max="4879" width="2.59765625" style="1" bestFit="1" customWidth="1"/>
    <col min="4880" max="4880" width="4.09765625" style="1" bestFit="1" customWidth="1"/>
    <col min="4881" max="4881" width="3.3984375" style="1" bestFit="1" customWidth="1"/>
    <col min="4882" max="4882" width="4.09765625" style="1" bestFit="1" customWidth="1"/>
    <col min="4883" max="4883" width="3.3984375" style="1" bestFit="1" customWidth="1"/>
    <col min="4884" max="5120" width="11" style="1"/>
    <col min="5121" max="5121" width="5.59765625" style="1" bestFit="1" customWidth="1"/>
    <col min="5122" max="5122" width="21.3984375" style="1" bestFit="1" customWidth="1"/>
    <col min="5123" max="5125" width="4.09765625" style="1" bestFit="1" customWidth="1"/>
    <col min="5126" max="5127" width="3.5" style="1" customWidth="1"/>
    <col min="5128" max="5129" width="3.69921875" style="1" customWidth="1"/>
    <col min="5130" max="5130" width="4.09765625" style="1" bestFit="1" customWidth="1"/>
    <col min="5131" max="5131" width="2.59765625" style="1" bestFit="1" customWidth="1"/>
    <col min="5132" max="5132" width="3.3984375" style="1" bestFit="1" customWidth="1"/>
    <col min="5133" max="5133" width="2.59765625" style="1" bestFit="1" customWidth="1"/>
    <col min="5134" max="5134" width="3.3984375" style="1" bestFit="1" customWidth="1"/>
    <col min="5135" max="5135" width="2.59765625" style="1" bestFit="1" customWidth="1"/>
    <col min="5136" max="5136" width="4.09765625" style="1" bestFit="1" customWidth="1"/>
    <col min="5137" max="5137" width="3.3984375" style="1" bestFit="1" customWidth="1"/>
    <col min="5138" max="5138" width="4.09765625" style="1" bestFit="1" customWidth="1"/>
    <col min="5139" max="5139" width="3.3984375" style="1" bestFit="1" customWidth="1"/>
    <col min="5140" max="5376" width="11" style="1"/>
    <col min="5377" max="5377" width="5.59765625" style="1" bestFit="1" customWidth="1"/>
    <col min="5378" max="5378" width="21.3984375" style="1" bestFit="1" customWidth="1"/>
    <col min="5379" max="5381" width="4.09765625" style="1" bestFit="1" customWidth="1"/>
    <col min="5382" max="5383" width="3.5" style="1" customWidth="1"/>
    <col min="5384" max="5385" width="3.69921875" style="1" customWidth="1"/>
    <col min="5386" max="5386" width="4.09765625" style="1" bestFit="1" customWidth="1"/>
    <col min="5387" max="5387" width="2.59765625" style="1" bestFit="1" customWidth="1"/>
    <col min="5388" max="5388" width="3.3984375" style="1" bestFit="1" customWidth="1"/>
    <col min="5389" max="5389" width="2.59765625" style="1" bestFit="1" customWidth="1"/>
    <col min="5390" max="5390" width="3.3984375" style="1" bestFit="1" customWidth="1"/>
    <col min="5391" max="5391" width="2.59765625" style="1" bestFit="1" customWidth="1"/>
    <col min="5392" max="5392" width="4.09765625" style="1" bestFit="1" customWidth="1"/>
    <col min="5393" max="5393" width="3.3984375" style="1" bestFit="1" customWidth="1"/>
    <col min="5394" max="5394" width="4.09765625" style="1" bestFit="1" customWidth="1"/>
    <col min="5395" max="5395" width="3.3984375" style="1" bestFit="1" customWidth="1"/>
    <col min="5396" max="5632" width="11" style="1"/>
    <col min="5633" max="5633" width="5.59765625" style="1" bestFit="1" customWidth="1"/>
    <col min="5634" max="5634" width="21.3984375" style="1" bestFit="1" customWidth="1"/>
    <col min="5635" max="5637" width="4.09765625" style="1" bestFit="1" customWidth="1"/>
    <col min="5638" max="5639" width="3.5" style="1" customWidth="1"/>
    <col min="5640" max="5641" width="3.69921875" style="1" customWidth="1"/>
    <col min="5642" max="5642" width="4.09765625" style="1" bestFit="1" customWidth="1"/>
    <col min="5643" max="5643" width="2.59765625" style="1" bestFit="1" customWidth="1"/>
    <col min="5644" max="5644" width="3.3984375" style="1" bestFit="1" customWidth="1"/>
    <col min="5645" max="5645" width="2.59765625" style="1" bestFit="1" customWidth="1"/>
    <col min="5646" max="5646" width="3.3984375" style="1" bestFit="1" customWidth="1"/>
    <col min="5647" max="5647" width="2.59765625" style="1" bestFit="1" customWidth="1"/>
    <col min="5648" max="5648" width="4.09765625" style="1" bestFit="1" customWidth="1"/>
    <col min="5649" max="5649" width="3.3984375" style="1" bestFit="1" customWidth="1"/>
    <col min="5650" max="5650" width="4.09765625" style="1" bestFit="1" customWidth="1"/>
    <col min="5651" max="5651" width="3.3984375" style="1" bestFit="1" customWidth="1"/>
    <col min="5652" max="5888" width="11" style="1"/>
    <col min="5889" max="5889" width="5.59765625" style="1" bestFit="1" customWidth="1"/>
    <col min="5890" max="5890" width="21.3984375" style="1" bestFit="1" customWidth="1"/>
    <col min="5891" max="5893" width="4.09765625" style="1" bestFit="1" customWidth="1"/>
    <col min="5894" max="5895" width="3.5" style="1" customWidth="1"/>
    <col min="5896" max="5897" width="3.69921875" style="1" customWidth="1"/>
    <col min="5898" max="5898" width="4.09765625" style="1" bestFit="1" customWidth="1"/>
    <col min="5899" max="5899" width="2.59765625" style="1" bestFit="1" customWidth="1"/>
    <col min="5900" max="5900" width="3.3984375" style="1" bestFit="1" customWidth="1"/>
    <col min="5901" max="5901" width="2.59765625" style="1" bestFit="1" customWidth="1"/>
    <col min="5902" max="5902" width="3.3984375" style="1" bestFit="1" customWidth="1"/>
    <col min="5903" max="5903" width="2.59765625" style="1" bestFit="1" customWidth="1"/>
    <col min="5904" max="5904" width="4.09765625" style="1" bestFit="1" customWidth="1"/>
    <col min="5905" max="5905" width="3.3984375" style="1" bestFit="1" customWidth="1"/>
    <col min="5906" max="5906" width="4.09765625" style="1" bestFit="1" customWidth="1"/>
    <col min="5907" max="5907" width="3.3984375" style="1" bestFit="1" customWidth="1"/>
    <col min="5908" max="6144" width="11" style="1"/>
    <col min="6145" max="6145" width="5.59765625" style="1" bestFit="1" customWidth="1"/>
    <col min="6146" max="6146" width="21.3984375" style="1" bestFit="1" customWidth="1"/>
    <col min="6147" max="6149" width="4.09765625" style="1" bestFit="1" customWidth="1"/>
    <col min="6150" max="6151" width="3.5" style="1" customWidth="1"/>
    <col min="6152" max="6153" width="3.69921875" style="1" customWidth="1"/>
    <col min="6154" max="6154" width="4.09765625" style="1" bestFit="1" customWidth="1"/>
    <col min="6155" max="6155" width="2.59765625" style="1" bestFit="1" customWidth="1"/>
    <col min="6156" max="6156" width="3.3984375" style="1" bestFit="1" customWidth="1"/>
    <col min="6157" max="6157" width="2.59765625" style="1" bestFit="1" customWidth="1"/>
    <col min="6158" max="6158" width="3.3984375" style="1" bestFit="1" customWidth="1"/>
    <col min="6159" max="6159" width="2.59765625" style="1" bestFit="1" customWidth="1"/>
    <col min="6160" max="6160" width="4.09765625" style="1" bestFit="1" customWidth="1"/>
    <col min="6161" max="6161" width="3.3984375" style="1" bestFit="1" customWidth="1"/>
    <col min="6162" max="6162" width="4.09765625" style="1" bestFit="1" customWidth="1"/>
    <col min="6163" max="6163" width="3.3984375" style="1" bestFit="1" customWidth="1"/>
    <col min="6164" max="6400" width="11" style="1"/>
    <col min="6401" max="6401" width="5.59765625" style="1" bestFit="1" customWidth="1"/>
    <col min="6402" max="6402" width="21.3984375" style="1" bestFit="1" customWidth="1"/>
    <col min="6403" max="6405" width="4.09765625" style="1" bestFit="1" customWidth="1"/>
    <col min="6406" max="6407" width="3.5" style="1" customWidth="1"/>
    <col min="6408" max="6409" width="3.69921875" style="1" customWidth="1"/>
    <col min="6410" max="6410" width="4.09765625" style="1" bestFit="1" customWidth="1"/>
    <col min="6411" max="6411" width="2.59765625" style="1" bestFit="1" customWidth="1"/>
    <col min="6412" max="6412" width="3.3984375" style="1" bestFit="1" customWidth="1"/>
    <col min="6413" max="6413" width="2.59765625" style="1" bestFit="1" customWidth="1"/>
    <col min="6414" max="6414" width="3.3984375" style="1" bestFit="1" customWidth="1"/>
    <col min="6415" max="6415" width="2.59765625" style="1" bestFit="1" customWidth="1"/>
    <col min="6416" max="6416" width="4.09765625" style="1" bestFit="1" customWidth="1"/>
    <col min="6417" max="6417" width="3.3984375" style="1" bestFit="1" customWidth="1"/>
    <col min="6418" max="6418" width="4.09765625" style="1" bestFit="1" customWidth="1"/>
    <col min="6419" max="6419" width="3.3984375" style="1" bestFit="1" customWidth="1"/>
    <col min="6420" max="6656" width="11" style="1"/>
    <col min="6657" max="6657" width="5.59765625" style="1" bestFit="1" customWidth="1"/>
    <col min="6658" max="6658" width="21.3984375" style="1" bestFit="1" customWidth="1"/>
    <col min="6659" max="6661" width="4.09765625" style="1" bestFit="1" customWidth="1"/>
    <col min="6662" max="6663" width="3.5" style="1" customWidth="1"/>
    <col min="6664" max="6665" width="3.69921875" style="1" customWidth="1"/>
    <col min="6666" max="6666" width="4.09765625" style="1" bestFit="1" customWidth="1"/>
    <col min="6667" max="6667" width="2.59765625" style="1" bestFit="1" customWidth="1"/>
    <col min="6668" max="6668" width="3.3984375" style="1" bestFit="1" customWidth="1"/>
    <col min="6669" max="6669" width="2.59765625" style="1" bestFit="1" customWidth="1"/>
    <col min="6670" max="6670" width="3.3984375" style="1" bestFit="1" customWidth="1"/>
    <col min="6671" max="6671" width="2.59765625" style="1" bestFit="1" customWidth="1"/>
    <col min="6672" max="6672" width="4.09765625" style="1" bestFit="1" customWidth="1"/>
    <col min="6673" max="6673" width="3.3984375" style="1" bestFit="1" customWidth="1"/>
    <col min="6674" max="6674" width="4.09765625" style="1" bestFit="1" customWidth="1"/>
    <col min="6675" max="6675" width="3.3984375" style="1" bestFit="1" customWidth="1"/>
    <col min="6676" max="6912" width="11" style="1"/>
    <col min="6913" max="6913" width="5.59765625" style="1" bestFit="1" customWidth="1"/>
    <col min="6914" max="6914" width="21.3984375" style="1" bestFit="1" customWidth="1"/>
    <col min="6915" max="6917" width="4.09765625" style="1" bestFit="1" customWidth="1"/>
    <col min="6918" max="6919" width="3.5" style="1" customWidth="1"/>
    <col min="6920" max="6921" width="3.69921875" style="1" customWidth="1"/>
    <col min="6922" max="6922" width="4.09765625" style="1" bestFit="1" customWidth="1"/>
    <col min="6923" max="6923" width="2.59765625" style="1" bestFit="1" customWidth="1"/>
    <col min="6924" max="6924" width="3.3984375" style="1" bestFit="1" customWidth="1"/>
    <col min="6925" max="6925" width="2.59765625" style="1" bestFit="1" customWidth="1"/>
    <col min="6926" max="6926" width="3.3984375" style="1" bestFit="1" customWidth="1"/>
    <col min="6927" max="6927" width="2.59765625" style="1" bestFit="1" customWidth="1"/>
    <col min="6928" max="6928" width="4.09765625" style="1" bestFit="1" customWidth="1"/>
    <col min="6929" max="6929" width="3.3984375" style="1" bestFit="1" customWidth="1"/>
    <col min="6930" max="6930" width="4.09765625" style="1" bestFit="1" customWidth="1"/>
    <col min="6931" max="6931" width="3.3984375" style="1" bestFit="1" customWidth="1"/>
    <col min="6932" max="7168" width="11" style="1"/>
    <col min="7169" max="7169" width="5.59765625" style="1" bestFit="1" customWidth="1"/>
    <col min="7170" max="7170" width="21.3984375" style="1" bestFit="1" customWidth="1"/>
    <col min="7171" max="7173" width="4.09765625" style="1" bestFit="1" customWidth="1"/>
    <col min="7174" max="7175" width="3.5" style="1" customWidth="1"/>
    <col min="7176" max="7177" width="3.69921875" style="1" customWidth="1"/>
    <col min="7178" max="7178" width="4.09765625" style="1" bestFit="1" customWidth="1"/>
    <col min="7179" max="7179" width="2.59765625" style="1" bestFit="1" customWidth="1"/>
    <col min="7180" max="7180" width="3.3984375" style="1" bestFit="1" customWidth="1"/>
    <col min="7181" max="7181" width="2.59765625" style="1" bestFit="1" customWidth="1"/>
    <col min="7182" max="7182" width="3.3984375" style="1" bestFit="1" customWidth="1"/>
    <col min="7183" max="7183" width="2.59765625" style="1" bestFit="1" customWidth="1"/>
    <col min="7184" max="7184" width="4.09765625" style="1" bestFit="1" customWidth="1"/>
    <col min="7185" max="7185" width="3.3984375" style="1" bestFit="1" customWidth="1"/>
    <col min="7186" max="7186" width="4.09765625" style="1" bestFit="1" customWidth="1"/>
    <col min="7187" max="7187" width="3.3984375" style="1" bestFit="1" customWidth="1"/>
    <col min="7188" max="7424" width="11" style="1"/>
    <col min="7425" max="7425" width="5.59765625" style="1" bestFit="1" customWidth="1"/>
    <col min="7426" max="7426" width="21.3984375" style="1" bestFit="1" customWidth="1"/>
    <col min="7427" max="7429" width="4.09765625" style="1" bestFit="1" customWidth="1"/>
    <col min="7430" max="7431" width="3.5" style="1" customWidth="1"/>
    <col min="7432" max="7433" width="3.69921875" style="1" customWidth="1"/>
    <col min="7434" max="7434" width="4.09765625" style="1" bestFit="1" customWidth="1"/>
    <col min="7435" max="7435" width="2.59765625" style="1" bestFit="1" customWidth="1"/>
    <col min="7436" max="7436" width="3.3984375" style="1" bestFit="1" customWidth="1"/>
    <col min="7437" max="7437" width="2.59765625" style="1" bestFit="1" customWidth="1"/>
    <col min="7438" max="7438" width="3.3984375" style="1" bestFit="1" customWidth="1"/>
    <col min="7439" max="7439" width="2.59765625" style="1" bestFit="1" customWidth="1"/>
    <col min="7440" max="7440" width="4.09765625" style="1" bestFit="1" customWidth="1"/>
    <col min="7441" max="7441" width="3.3984375" style="1" bestFit="1" customWidth="1"/>
    <col min="7442" max="7442" width="4.09765625" style="1" bestFit="1" customWidth="1"/>
    <col min="7443" max="7443" width="3.3984375" style="1" bestFit="1" customWidth="1"/>
    <col min="7444" max="7680" width="11" style="1"/>
    <col min="7681" max="7681" width="5.59765625" style="1" bestFit="1" customWidth="1"/>
    <col min="7682" max="7682" width="21.3984375" style="1" bestFit="1" customWidth="1"/>
    <col min="7683" max="7685" width="4.09765625" style="1" bestFit="1" customWidth="1"/>
    <col min="7686" max="7687" width="3.5" style="1" customWidth="1"/>
    <col min="7688" max="7689" width="3.69921875" style="1" customWidth="1"/>
    <col min="7690" max="7690" width="4.09765625" style="1" bestFit="1" customWidth="1"/>
    <col min="7691" max="7691" width="2.59765625" style="1" bestFit="1" customWidth="1"/>
    <col min="7692" max="7692" width="3.3984375" style="1" bestFit="1" customWidth="1"/>
    <col min="7693" max="7693" width="2.59765625" style="1" bestFit="1" customWidth="1"/>
    <col min="7694" max="7694" width="3.3984375" style="1" bestFit="1" customWidth="1"/>
    <col min="7695" max="7695" width="2.59765625" style="1" bestFit="1" customWidth="1"/>
    <col min="7696" max="7696" width="4.09765625" style="1" bestFit="1" customWidth="1"/>
    <col min="7697" max="7697" width="3.3984375" style="1" bestFit="1" customWidth="1"/>
    <col min="7698" max="7698" width="4.09765625" style="1" bestFit="1" customWidth="1"/>
    <col min="7699" max="7699" width="3.3984375" style="1" bestFit="1" customWidth="1"/>
    <col min="7700" max="7936" width="11" style="1"/>
    <col min="7937" max="7937" width="5.59765625" style="1" bestFit="1" customWidth="1"/>
    <col min="7938" max="7938" width="21.3984375" style="1" bestFit="1" customWidth="1"/>
    <col min="7939" max="7941" width="4.09765625" style="1" bestFit="1" customWidth="1"/>
    <col min="7942" max="7943" width="3.5" style="1" customWidth="1"/>
    <col min="7944" max="7945" width="3.69921875" style="1" customWidth="1"/>
    <col min="7946" max="7946" width="4.09765625" style="1" bestFit="1" customWidth="1"/>
    <col min="7947" max="7947" width="2.59765625" style="1" bestFit="1" customWidth="1"/>
    <col min="7948" max="7948" width="3.3984375" style="1" bestFit="1" customWidth="1"/>
    <col min="7949" max="7949" width="2.59765625" style="1" bestFit="1" customWidth="1"/>
    <col min="7950" max="7950" width="3.3984375" style="1" bestFit="1" customWidth="1"/>
    <col min="7951" max="7951" width="2.59765625" style="1" bestFit="1" customWidth="1"/>
    <col min="7952" max="7952" width="4.09765625" style="1" bestFit="1" customWidth="1"/>
    <col min="7953" max="7953" width="3.3984375" style="1" bestFit="1" customWidth="1"/>
    <col min="7954" max="7954" width="4.09765625" style="1" bestFit="1" customWidth="1"/>
    <col min="7955" max="7955" width="3.3984375" style="1" bestFit="1" customWidth="1"/>
    <col min="7956" max="8192" width="11" style="1"/>
    <col min="8193" max="8193" width="5.59765625" style="1" bestFit="1" customWidth="1"/>
    <col min="8194" max="8194" width="21.3984375" style="1" bestFit="1" customWidth="1"/>
    <col min="8195" max="8197" width="4.09765625" style="1" bestFit="1" customWidth="1"/>
    <col min="8198" max="8199" width="3.5" style="1" customWidth="1"/>
    <col min="8200" max="8201" width="3.69921875" style="1" customWidth="1"/>
    <col min="8202" max="8202" width="4.09765625" style="1" bestFit="1" customWidth="1"/>
    <col min="8203" max="8203" width="2.59765625" style="1" bestFit="1" customWidth="1"/>
    <col min="8204" max="8204" width="3.3984375" style="1" bestFit="1" customWidth="1"/>
    <col min="8205" max="8205" width="2.59765625" style="1" bestFit="1" customWidth="1"/>
    <col min="8206" max="8206" width="3.3984375" style="1" bestFit="1" customWidth="1"/>
    <col min="8207" max="8207" width="2.59765625" style="1" bestFit="1" customWidth="1"/>
    <col min="8208" max="8208" width="4.09765625" style="1" bestFit="1" customWidth="1"/>
    <col min="8209" max="8209" width="3.3984375" style="1" bestFit="1" customWidth="1"/>
    <col min="8210" max="8210" width="4.09765625" style="1" bestFit="1" customWidth="1"/>
    <col min="8211" max="8211" width="3.3984375" style="1" bestFit="1" customWidth="1"/>
    <col min="8212" max="8448" width="11" style="1"/>
    <col min="8449" max="8449" width="5.59765625" style="1" bestFit="1" customWidth="1"/>
    <col min="8450" max="8450" width="21.3984375" style="1" bestFit="1" customWidth="1"/>
    <col min="8451" max="8453" width="4.09765625" style="1" bestFit="1" customWidth="1"/>
    <col min="8454" max="8455" width="3.5" style="1" customWidth="1"/>
    <col min="8456" max="8457" width="3.69921875" style="1" customWidth="1"/>
    <col min="8458" max="8458" width="4.09765625" style="1" bestFit="1" customWidth="1"/>
    <col min="8459" max="8459" width="2.59765625" style="1" bestFit="1" customWidth="1"/>
    <col min="8460" max="8460" width="3.3984375" style="1" bestFit="1" customWidth="1"/>
    <col min="8461" max="8461" width="2.59765625" style="1" bestFit="1" customWidth="1"/>
    <col min="8462" max="8462" width="3.3984375" style="1" bestFit="1" customWidth="1"/>
    <col min="8463" max="8463" width="2.59765625" style="1" bestFit="1" customWidth="1"/>
    <col min="8464" max="8464" width="4.09765625" style="1" bestFit="1" customWidth="1"/>
    <col min="8465" max="8465" width="3.3984375" style="1" bestFit="1" customWidth="1"/>
    <col min="8466" max="8466" width="4.09765625" style="1" bestFit="1" customWidth="1"/>
    <col min="8467" max="8467" width="3.3984375" style="1" bestFit="1" customWidth="1"/>
    <col min="8468" max="8704" width="11" style="1"/>
    <col min="8705" max="8705" width="5.59765625" style="1" bestFit="1" customWidth="1"/>
    <col min="8706" max="8706" width="21.3984375" style="1" bestFit="1" customWidth="1"/>
    <col min="8707" max="8709" width="4.09765625" style="1" bestFit="1" customWidth="1"/>
    <col min="8710" max="8711" width="3.5" style="1" customWidth="1"/>
    <col min="8712" max="8713" width="3.69921875" style="1" customWidth="1"/>
    <col min="8714" max="8714" width="4.09765625" style="1" bestFit="1" customWidth="1"/>
    <col min="8715" max="8715" width="2.59765625" style="1" bestFit="1" customWidth="1"/>
    <col min="8716" max="8716" width="3.3984375" style="1" bestFit="1" customWidth="1"/>
    <col min="8717" max="8717" width="2.59765625" style="1" bestFit="1" customWidth="1"/>
    <col min="8718" max="8718" width="3.3984375" style="1" bestFit="1" customWidth="1"/>
    <col min="8719" max="8719" width="2.59765625" style="1" bestFit="1" customWidth="1"/>
    <col min="8720" max="8720" width="4.09765625" style="1" bestFit="1" customWidth="1"/>
    <col min="8721" max="8721" width="3.3984375" style="1" bestFit="1" customWidth="1"/>
    <col min="8722" max="8722" width="4.09765625" style="1" bestFit="1" customWidth="1"/>
    <col min="8723" max="8723" width="3.3984375" style="1" bestFit="1" customWidth="1"/>
    <col min="8724" max="8960" width="11" style="1"/>
    <col min="8961" max="8961" width="5.59765625" style="1" bestFit="1" customWidth="1"/>
    <col min="8962" max="8962" width="21.3984375" style="1" bestFit="1" customWidth="1"/>
    <col min="8963" max="8965" width="4.09765625" style="1" bestFit="1" customWidth="1"/>
    <col min="8966" max="8967" width="3.5" style="1" customWidth="1"/>
    <col min="8968" max="8969" width="3.69921875" style="1" customWidth="1"/>
    <col min="8970" max="8970" width="4.09765625" style="1" bestFit="1" customWidth="1"/>
    <col min="8971" max="8971" width="2.59765625" style="1" bestFit="1" customWidth="1"/>
    <col min="8972" max="8972" width="3.3984375" style="1" bestFit="1" customWidth="1"/>
    <col min="8973" max="8973" width="2.59765625" style="1" bestFit="1" customWidth="1"/>
    <col min="8974" max="8974" width="3.3984375" style="1" bestFit="1" customWidth="1"/>
    <col min="8975" max="8975" width="2.59765625" style="1" bestFit="1" customWidth="1"/>
    <col min="8976" max="8976" width="4.09765625" style="1" bestFit="1" customWidth="1"/>
    <col min="8977" max="8977" width="3.3984375" style="1" bestFit="1" customWidth="1"/>
    <col min="8978" max="8978" width="4.09765625" style="1" bestFit="1" customWidth="1"/>
    <col min="8979" max="8979" width="3.3984375" style="1" bestFit="1" customWidth="1"/>
    <col min="8980" max="9216" width="11" style="1"/>
    <col min="9217" max="9217" width="5.59765625" style="1" bestFit="1" customWidth="1"/>
    <col min="9218" max="9218" width="21.3984375" style="1" bestFit="1" customWidth="1"/>
    <col min="9219" max="9221" width="4.09765625" style="1" bestFit="1" customWidth="1"/>
    <col min="9222" max="9223" width="3.5" style="1" customWidth="1"/>
    <col min="9224" max="9225" width="3.69921875" style="1" customWidth="1"/>
    <col min="9226" max="9226" width="4.09765625" style="1" bestFit="1" customWidth="1"/>
    <col min="9227" max="9227" width="2.59765625" style="1" bestFit="1" customWidth="1"/>
    <col min="9228" max="9228" width="3.3984375" style="1" bestFit="1" customWidth="1"/>
    <col min="9229" max="9229" width="2.59765625" style="1" bestFit="1" customWidth="1"/>
    <col min="9230" max="9230" width="3.3984375" style="1" bestFit="1" customWidth="1"/>
    <col min="9231" max="9231" width="2.59765625" style="1" bestFit="1" customWidth="1"/>
    <col min="9232" max="9232" width="4.09765625" style="1" bestFit="1" customWidth="1"/>
    <col min="9233" max="9233" width="3.3984375" style="1" bestFit="1" customWidth="1"/>
    <col min="9234" max="9234" width="4.09765625" style="1" bestFit="1" customWidth="1"/>
    <col min="9235" max="9235" width="3.3984375" style="1" bestFit="1" customWidth="1"/>
    <col min="9236" max="9472" width="11" style="1"/>
    <col min="9473" max="9473" width="5.59765625" style="1" bestFit="1" customWidth="1"/>
    <col min="9474" max="9474" width="21.3984375" style="1" bestFit="1" customWidth="1"/>
    <col min="9475" max="9477" width="4.09765625" style="1" bestFit="1" customWidth="1"/>
    <col min="9478" max="9479" width="3.5" style="1" customWidth="1"/>
    <col min="9480" max="9481" width="3.69921875" style="1" customWidth="1"/>
    <col min="9482" max="9482" width="4.09765625" style="1" bestFit="1" customWidth="1"/>
    <col min="9483" max="9483" width="2.59765625" style="1" bestFit="1" customWidth="1"/>
    <col min="9484" max="9484" width="3.3984375" style="1" bestFit="1" customWidth="1"/>
    <col min="9485" max="9485" width="2.59765625" style="1" bestFit="1" customWidth="1"/>
    <col min="9486" max="9486" width="3.3984375" style="1" bestFit="1" customWidth="1"/>
    <col min="9487" max="9487" width="2.59765625" style="1" bestFit="1" customWidth="1"/>
    <col min="9488" max="9488" width="4.09765625" style="1" bestFit="1" customWidth="1"/>
    <col min="9489" max="9489" width="3.3984375" style="1" bestFit="1" customWidth="1"/>
    <col min="9490" max="9490" width="4.09765625" style="1" bestFit="1" customWidth="1"/>
    <col min="9491" max="9491" width="3.3984375" style="1" bestFit="1" customWidth="1"/>
    <col min="9492" max="9728" width="11" style="1"/>
    <col min="9729" max="9729" width="5.59765625" style="1" bestFit="1" customWidth="1"/>
    <col min="9730" max="9730" width="21.3984375" style="1" bestFit="1" customWidth="1"/>
    <col min="9731" max="9733" width="4.09765625" style="1" bestFit="1" customWidth="1"/>
    <col min="9734" max="9735" width="3.5" style="1" customWidth="1"/>
    <col min="9736" max="9737" width="3.69921875" style="1" customWidth="1"/>
    <col min="9738" max="9738" width="4.09765625" style="1" bestFit="1" customWidth="1"/>
    <col min="9739" max="9739" width="2.59765625" style="1" bestFit="1" customWidth="1"/>
    <col min="9740" max="9740" width="3.3984375" style="1" bestFit="1" customWidth="1"/>
    <col min="9741" max="9741" width="2.59765625" style="1" bestFit="1" customWidth="1"/>
    <col min="9742" max="9742" width="3.3984375" style="1" bestFit="1" customWidth="1"/>
    <col min="9743" max="9743" width="2.59765625" style="1" bestFit="1" customWidth="1"/>
    <col min="9744" max="9744" width="4.09765625" style="1" bestFit="1" customWidth="1"/>
    <col min="9745" max="9745" width="3.3984375" style="1" bestFit="1" customWidth="1"/>
    <col min="9746" max="9746" width="4.09765625" style="1" bestFit="1" customWidth="1"/>
    <col min="9747" max="9747" width="3.3984375" style="1" bestFit="1" customWidth="1"/>
    <col min="9748" max="9984" width="11" style="1"/>
    <col min="9985" max="9985" width="5.59765625" style="1" bestFit="1" customWidth="1"/>
    <col min="9986" max="9986" width="21.3984375" style="1" bestFit="1" customWidth="1"/>
    <col min="9987" max="9989" width="4.09765625" style="1" bestFit="1" customWidth="1"/>
    <col min="9990" max="9991" width="3.5" style="1" customWidth="1"/>
    <col min="9992" max="9993" width="3.69921875" style="1" customWidth="1"/>
    <col min="9994" max="9994" width="4.09765625" style="1" bestFit="1" customWidth="1"/>
    <col min="9995" max="9995" width="2.59765625" style="1" bestFit="1" customWidth="1"/>
    <col min="9996" max="9996" width="3.3984375" style="1" bestFit="1" customWidth="1"/>
    <col min="9997" max="9997" width="2.59765625" style="1" bestFit="1" customWidth="1"/>
    <col min="9998" max="9998" width="3.3984375" style="1" bestFit="1" customWidth="1"/>
    <col min="9999" max="9999" width="2.59765625" style="1" bestFit="1" customWidth="1"/>
    <col min="10000" max="10000" width="4.09765625" style="1" bestFit="1" customWidth="1"/>
    <col min="10001" max="10001" width="3.3984375" style="1" bestFit="1" customWidth="1"/>
    <col min="10002" max="10002" width="4.09765625" style="1" bestFit="1" customWidth="1"/>
    <col min="10003" max="10003" width="3.3984375" style="1" bestFit="1" customWidth="1"/>
    <col min="10004" max="10240" width="11" style="1"/>
    <col min="10241" max="10241" width="5.59765625" style="1" bestFit="1" customWidth="1"/>
    <col min="10242" max="10242" width="21.3984375" style="1" bestFit="1" customWidth="1"/>
    <col min="10243" max="10245" width="4.09765625" style="1" bestFit="1" customWidth="1"/>
    <col min="10246" max="10247" width="3.5" style="1" customWidth="1"/>
    <col min="10248" max="10249" width="3.69921875" style="1" customWidth="1"/>
    <col min="10250" max="10250" width="4.09765625" style="1" bestFit="1" customWidth="1"/>
    <col min="10251" max="10251" width="2.59765625" style="1" bestFit="1" customWidth="1"/>
    <col min="10252" max="10252" width="3.3984375" style="1" bestFit="1" customWidth="1"/>
    <col min="10253" max="10253" width="2.59765625" style="1" bestFit="1" customWidth="1"/>
    <col min="10254" max="10254" width="3.3984375" style="1" bestFit="1" customWidth="1"/>
    <col min="10255" max="10255" width="2.59765625" style="1" bestFit="1" customWidth="1"/>
    <col min="10256" max="10256" width="4.09765625" style="1" bestFit="1" customWidth="1"/>
    <col min="10257" max="10257" width="3.3984375" style="1" bestFit="1" customWidth="1"/>
    <col min="10258" max="10258" width="4.09765625" style="1" bestFit="1" customWidth="1"/>
    <col min="10259" max="10259" width="3.3984375" style="1" bestFit="1" customWidth="1"/>
    <col min="10260" max="10496" width="11" style="1"/>
    <col min="10497" max="10497" width="5.59765625" style="1" bestFit="1" customWidth="1"/>
    <col min="10498" max="10498" width="21.3984375" style="1" bestFit="1" customWidth="1"/>
    <col min="10499" max="10501" width="4.09765625" style="1" bestFit="1" customWidth="1"/>
    <col min="10502" max="10503" width="3.5" style="1" customWidth="1"/>
    <col min="10504" max="10505" width="3.69921875" style="1" customWidth="1"/>
    <col min="10506" max="10506" width="4.09765625" style="1" bestFit="1" customWidth="1"/>
    <col min="10507" max="10507" width="2.59765625" style="1" bestFit="1" customWidth="1"/>
    <col min="10508" max="10508" width="3.3984375" style="1" bestFit="1" customWidth="1"/>
    <col min="10509" max="10509" width="2.59765625" style="1" bestFit="1" customWidth="1"/>
    <col min="10510" max="10510" width="3.3984375" style="1" bestFit="1" customWidth="1"/>
    <col min="10511" max="10511" width="2.59765625" style="1" bestFit="1" customWidth="1"/>
    <col min="10512" max="10512" width="4.09765625" style="1" bestFit="1" customWidth="1"/>
    <col min="10513" max="10513" width="3.3984375" style="1" bestFit="1" customWidth="1"/>
    <col min="10514" max="10514" width="4.09765625" style="1" bestFit="1" customWidth="1"/>
    <col min="10515" max="10515" width="3.3984375" style="1" bestFit="1" customWidth="1"/>
    <col min="10516" max="10752" width="11" style="1"/>
    <col min="10753" max="10753" width="5.59765625" style="1" bestFit="1" customWidth="1"/>
    <col min="10754" max="10754" width="21.3984375" style="1" bestFit="1" customWidth="1"/>
    <col min="10755" max="10757" width="4.09765625" style="1" bestFit="1" customWidth="1"/>
    <col min="10758" max="10759" width="3.5" style="1" customWidth="1"/>
    <col min="10760" max="10761" width="3.69921875" style="1" customWidth="1"/>
    <col min="10762" max="10762" width="4.09765625" style="1" bestFit="1" customWidth="1"/>
    <col min="10763" max="10763" width="2.59765625" style="1" bestFit="1" customWidth="1"/>
    <col min="10764" max="10764" width="3.3984375" style="1" bestFit="1" customWidth="1"/>
    <col min="10765" max="10765" width="2.59765625" style="1" bestFit="1" customWidth="1"/>
    <col min="10766" max="10766" width="3.3984375" style="1" bestFit="1" customWidth="1"/>
    <col min="10767" max="10767" width="2.59765625" style="1" bestFit="1" customWidth="1"/>
    <col min="10768" max="10768" width="4.09765625" style="1" bestFit="1" customWidth="1"/>
    <col min="10769" max="10769" width="3.3984375" style="1" bestFit="1" customWidth="1"/>
    <col min="10770" max="10770" width="4.09765625" style="1" bestFit="1" customWidth="1"/>
    <col min="10771" max="10771" width="3.3984375" style="1" bestFit="1" customWidth="1"/>
    <col min="10772" max="11008" width="11" style="1"/>
    <col min="11009" max="11009" width="5.59765625" style="1" bestFit="1" customWidth="1"/>
    <col min="11010" max="11010" width="21.3984375" style="1" bestFit="1" customWidth="1"/>
    <col min="11011" max="11013" width="4.09765625" style="1" bestFit="1" customWidth="1"/>
    <col min="11014" max="11015" width="3.5" style="1" customWidth="1"/>
    <col min="11016" max="11017" width="3.69921875" style="1" customWidth="1"/>
    <col min="11018" max="11018" width="4.09765625" style="1" bestFit="1" customWidth="1"/>
    <col min="11019" max="11019" width="2.59765625" style="1" bestFit="1" customWidth="1"/>
    <col min="11020" max="11020" width="3.3984375" style="1" bestFit="1" customWidth="1"/>
    <col min="11021" max="11021" width="2.59765625" style="1" bestFit="1" customWidth="1"/>
    <col min="11022" max="11022" width="3.3984375" style="1" bestFit="1" customWidth="1"/>
    <col min="11023" max="11023" width="2.59765625" style="1" bestFit="1" customWidth="1"/>
    <col min="11024" max="11024" width="4.09765625" style="1" bestFit="1" customWidth="1"/>
    <col min="11025" max="11025" width="3.3984375" style="1" bestFit="1" customWidth="1"/>
    <col min="11026" max="11026" width="4.09765625" style="1" bestFit="1" customWidth="1"/>
    <col min="11027" max="11027" width="3.3984375" style="1" bestFit="1" customWidth="1"/>
    <col min="11028" max="11264" width="11" style="1"/>
    <col min="11265" max="11265" width="5.59765625" style="1" bestFit="1" customWidth="1"/>
    <col min="11266" max="11266" width="21.3984375" style="1" bestFit="1" customWidth="1"/>
    <col min="11267" max="11269" width="4.09765625" style="1" bestFit="1" customWidth="1"/>
    <col min="11270" max="11271" width="3.5" style="1" customWidth="1"/>
    <col min="11272" max="11273" width="3.69921875" style="1" customWidth="1"/>
    <col min="11274" max="11274" width="4.09765625" style="1" bestFit="1" customWidth="1"/>
    <col min="11275" max="11275" width="2.59765625" style="1" bestFit="1" customWidth="1"/>
    <col min="11276" max="11276" width="3.3984375" style="1" bestFit="1" customWidth="1"/>
    <col min="11277" max="11277" width="2.59765625" style="1" bestFit="1" customWidth="1"/>
    <col min="11278" max="11278" width="3.3984375" style="1" bestFit="1" customWidth="1"/>
    <col min="11279" max="11279" width="2.59765625" style="1" bestFit="1" customWidth="1"/>
    <col min="11280" max="11280" width="4.09765625" style="1" bestFit="1" customWidth="1"/>
    <col min="11281" max="11281" width="3.3984375" style="1" bestFit="1" customWidth="1"/>
    <col min="11282" max="11282" width="4.09765625" style="1" bestFit="1" customWidth="1"/>
    <col min="11283" max="11283" width="3.3984375" style="1" bestFit="1" customWidth="1"/>
    <col min="11284" max="11520" width="11" style="1"/>
    <col min="11521" max="11521" width="5.59765625" style="1" bestFit="1" customWidth="1"/>
    <col min="11522" max="11522" width="21.3984375" style="1" bestFit="1" customWidth="1"/>
    <col min="11523" max="11525" width="4.09765625" style="1" bestFit="1" customWidth="1"/>
    <col min="11526" max="11527" width="3.5" style="1" customWidth="1"/>
    <col min="11528" max="11529" width="3.69921875" style="1" customWidth="1"/>
    <col min="11530" max="11530" width="4.09765625" style="1" bestFit="1" customWidth="1"/>
    <col min="11531" max="11531" width="2.59765625" style="1" bestFit="1" customWidth="1"/>
    <col min="11532" max="11532" width="3.3984375" style="1" bestFit="1" customWidth="1"/>
    <col min="11533" max="11533" width="2.59765625" style="1" bestFit="1" customWidth="1"/>
    <col min="11534" max="11534" width="3.3984375" style="1" bestFit="1" customWidth="1"/>
    <col min="11535" max="11535" width="2.59765625" style="1" bestFit="1" customWidth="1"/>
    <col min="11536" max="11536" width="4.09765625" style="1" bestFit="1" customWidth="1"/>
    <col min="11537" max="11537" width="3.3984375" style="1" bestFit="1" customWidth="1"/>
    <col min="11538" max="11538" width="4.09765625" style="1" bestFit="1" customWidth="1"/>
    <col min="11539" max="11539" width="3.3984375" style="1" bestFit="1" customWidth="1"/>
    <col min="11540" max="11776" width="11" style="1"/>
    <col min="11777" max="11777" width="5.59765625" style="1" bestFit="1" customWidth="1"/>
    <col min="11778" max="11778" width="21.3984375" style="1" bestFit="1" customWidth="1"/>
    <col min="11779" max="11781" width="4.09765625" style="1" bestFit="1" customWidth="1"/>
    <col min="11782" max="11783" width="3.5" style="1" customWidth="1"/>
    <col min="11784" max="11785" width="3.69921875" style="1" customWidth="1"/>
    <col min="11786" max="11786" width="4.09765625" style="1" bestFit="1" customWidth="1"/>
    <col min="11787" max="11787" width="2.59765625" style="1" bestFit="1" customWidth="1"/>
    <col min="11788" max="11788" width="3.3984375" style="1" bestFit="1" customWidth="1"/>
    <col min="11789" max="11789" width="2.59765625" style="1" bestFit="1" customWidth="1"/>
    <col min="11790" max="11790" width="3.3984375" style="1" bestFit="1" customWidth="1"/>
    <col min="11791" max="11791" width="2.59765625" style="1" bestFit="1" customWidth="1"/>
    <col min="11792" max="11792" width="4.09765625" style="1" bestFit="1" customWidth="1"/>
    <col min="11793" max="11793" width="3.3984375" style="1" bestFit="1" customWidth="1"/>
    <col min="11794" max="11794" width="4.09765625" style="1" bestFit="1" customWidth="1"/>
    <col min="11795" max="11795" width="3.3984375" style="1" bestFit="1" customWidth="1"/>
    <col min="11796" max="12032" width="11" style="1"/>
    <col min="12033" max="12033" width="5.59765625" style="1" bestFit="1" customWidth="1"/>
    <col min="12034" max="12034" width="21.3984375" style="1" bestFit="1" customWidth="1"/>
    <col min="12035" max="12037" width="4.09765625" style="1" bestFit="1" customWidth="1"/>
    <col min="12038" max="12039" width="3.5" style="1" customWidth="1"/>
    <col min="12040" max="12041" width="3.69921875" style="1" customWidth="1"/>
    <col min="12042" max="12042" width="4.09765625" style="1" bestFit="1" customWidth="1"/>
    <col min="12043" max="12043" width="2.59765625" style="1" bestFit="1" customWidth="1"/>
    <col min="12044" max="12044" width="3.3984375" style="1" bestFit="1" customWidth="1"/>
    <col min="12045" max="12045" width="2.59765625" style="1" bestFit="1" customWidth="1"/>
    <col min="12046" max="12046" width="3.3984375" style="1" bestFit="1" customWidth="1"/>
    <col min="12047" max="12047" width="2.59765625" style="1" bestFit="1" customWidth="1"/>
    <col min="12048" max="12048" width="4.09765625" style="1" bestFit="1" customWidth="1"/>
    <col min="12049" max="12049" width="3.3984375" style="1" bestFit="1" customWidth="1"/>
    <col min="12050" max="12050" width="4.09765625" style="1" bestFit="1" customWidth="1"/>
    <col min="12051" max="12051" width="3.3984375" style="1" bestFit="1" customWidth="1"/>
    <col min="12052" max="12288" width="11" style="1"/>
    <col min="12289" max="12289" width="5.59765625" style="1" bestFit="1" customWidth="1"/>
    <col min="12290" max="12290" width="21.3984375" style="1" bestFit="1" customWidth="1"/>
    <col min="12291" max="12293" width="4.09765625" style="1" bestFit="1" customWidth="1"/>
    <col min="12294" max="12295" width="3.5" style="1" customWidth="1"/>
    <col min="12296" max="12297" width="3.69921875" style="1" customWidth="1"/>
    <col min="12298" max="12298" width="4.09765625" style="1" bestFit="1" customWidth="1"/>
    <col min="12299" max="12299" width="2.59765625" style="1" bestFit="1" customWidth="1"/>
    <col min="12300" max="12300" width="3.3984375" style="1" bestFit="1" customWidth="1"/>
    <col min="12301" max="12301" width="2.59765625" style="1" bestFit="1" customWidth="1"/>
    <col min="12302" max="12302" width="3.3984375" style="1" bestFit="1" customWidth="1"/>
    <col min="12303" max="12303" width="2.59765625" style="1" bestFit="1" customWidth="1"/>
    <col min="12304" max="12304" width="4.09765625" style="1" bestFit="1" customWidth="1"/>
    <col min="12305" max="12305" width="3.3984375" style="1" bestFit="1" customWidth="1"/>
    <col min="12306" max="12306" width="4.09765625" style="1" bestFit="1" customWidth="1"/>
    <col min="12307" max="12307" width="3.3984375" style="1" bestFit="1" customWidth="1"/>
    <col min="12308" max="12544" width="11" style="1"/>
    <col min="12545" max="12545" width="5.59765625" style="1" bestFit="1" customWidth="1"/>
    <col min="12546" max="12546" width="21.3984375" style="1" bestFit="1" customWidth="1"/>
    <col min="12547" max="12549" width="4.09765625" style="1" bestFit="1" customWidth="1"/>
    <col min="12550" max="12551" width="3.5" style="1" customWidth="1"/>
    <col min="12552" max="12553" width="3.69921875" style="1" customWidth="1"/>
    <col min="12554" max="12554" width="4.09765625" style="1" bestFit="1" customWidth="1"/>
    <col min="12555" max="12555" width="2.59765625" style="1" bestFit="1" customWidth="1"/>
    <col min="12556" max="12556" width="3.3984375" style="1" bestFit="1" customWidth="1"/>
    <col min="12557" max="12557" width="2.59765625" style="1" bestFit="1" customWidth="1"/>
    <col min="12558" max="12558" width="3.3984375" style="1" bestFit="1" customWidth="1"/>
    <col min="12559" max="12559" width="2.59765625" style="1" bestFit="1" customWidth="1"/>
    <col min="12560" max="12560" width="4.09765625" style="1" bestFit="1" customWidth="1"/>
    <col min="12561" max="12561" width="3.3984375" style="1" bestFit="1" customWidth="1"/>
    <col min="12562" max="12562" width="4.09765625" style="1" bestFit="1" customWidth="1"/>
    <col min="12563" max="12563" width="3.3984375" style="1" bestFit="1" customWidth="1"/>
    <col min="12564" max="12800" width="11" style="1"/>
    <col min="12801" max="12801" width="5.59765625" style="1" bestFit="1" customWidth="1"/>
    <col min="12802" max="12802" width="21.3984375" style="1" bestFit="1" customWidth="1"/>
    <col min="12803" max="12805" width="4.09765625" style="1" bestFit="1" customWidth="1"/>
    <col min="12806" max="12807" width="3.5" style="1" customWidth="1"/>
    <col min="12808" max="12809" width="3.69921875" style="1" customWidth="1"/>
    <col min="12810" max="12810" width="4.09765625" style="1" bestFit="1" customWidth="1"/>
    <col min="12811" max="12811" width="2.59765625" style="1" bestFit="1" customWidth="1"/>
    <col min="12812" max="12812" width="3.3984375" style="1" bestFit="1" customWidth="1"/>
    <col min="12813" max="12813" width="2.59765625" style="1" bestFit="1" customWidth="1"/>
    <col min="12814" max="12814" width="3.3984375" style="1" bestFit="1" customWidth="1"/>
    <col min="12815" max="12815" width="2.59765625" style="1" bestFit="1" customWidth="1"/>
    <col min="12816" max="12816" width="4.09765625" style="1" bestFit="1" customWidth="1"/>
    <col min="12817" max="12817" width="3.3984375" style="1" bestFit="1" customWidth="1"/>
    <col min="12818" max="12818" width="4.09765625" style="1" bestFit="1" customWidth="1"/>
    <col min="12819" max="12819" width="3.3984375" style="1" bestFit="1" customWidth="1"/>
    <col min="12820" max="13056" width="11" style="1"/>
    <col min="13057" max="13057" width="5.59765625" style="1" bestFit="1" customWidth="1"/>
    <col min="13058" max="13058" width="21.3984375" style="1" bestFit="1" customWidth="1"/>
    <col min="13059" max="13061" width="4.09765625" style="1" bestFit="1" customWidth="1"/>
    <col min="13062" max="13063" width="3.5" style="1" customWidth="1"/>
    <col min="13064" max="13065" width="3.69921875" style="1" customWidth="1"/>
    <col min="13066" max="13066" width="4.09765625" style="1" bestFit="1" customWidth="1"/>
    <col min="13067" max="13067" width="2.59765625" style="1" bestFit="1" customWidth="1"/>
    <col min="13068" max="13068" width="3.3984375" style="1" bestFit="1" customWidth="1"/>
    <col min="13069" max="13069" width="2.59765625" style="1" bestFit="1" customWidth="1"/>
    <col min="13070" max="13070" width="3.3984375" style="1" bestFit="1" customWidth="1"/>
    <col min="13071" max="13071" width="2.59765625" style="1" bestFit="1" customWidth="1"/>
    <col min="13072" max="13072" width="4.09765625" style="1" bestFit="1" customWidth="1"/>
    <col min="13073" max="13073" width="3.3984375" style="1" bestFit="1" customWidth="1"/>
    <col min="13074" max="13074" width="4.09765625" style="1" bestFit="1" customWidth="1"/>
    <col min="13075" max="13075" width="3.3984375" style="1" bestFit="1" customWidth="1"/>
    <col min="13076" max="13312" width="11" style="1"/>
    <col min="13313" max="13313" width="5.59765625" style="1" bestFit="1" customWidth="1"/>
    <col min="13314" max="13314" width="21.3984375" style="1" bestFit="1" customWidth="1"/>
    <col min="13315" max="13317" width="4.09765625" style="1" bestFit="1" customWidth="1"/>
    <col min="13318" max="13319" width="3.5" style="1" customWidth="1"/>
    <col min="13320" max="13321" width="3.69921875" style="1" customWidth="1"/>
    <col min="13322" max="13322" width="4.09765625" style="1" bestFit="1" customWidth="1"/>
    <col min="13323" max="13323" width="2.59765625" style="1" bestFit="1" customWidth="1"/>
    <col min="13324" max="13324" width="3.3984375" style="1" bestFit="1" customWidth="1"/>
    <col min="13325" max="13325" width="2.59765625" style="1" bestFit="1" customWidth="1"/>
    <col min="13326" max="13326" width="3.3984375" style="1" bestFit="1" customWidth="1"/>
    <col min="13327" max="13327" width="2.59765625" style="1" bestFit="1" customWidth="1"/>
    <col min="13328" max="13328" width="4.09765625" style="1" bestFit="1" customWidth="1"/>
    <col min="13329" max="13329" width="3.3984375" style="1" bestFit="1" customWidth="1"/>
    <col min="13330" max="13330" width="4.09765625" style="1" bestFit="1" customWidth="1"/>
    <col min="13331" max="13331" width="3.3984375" style="1" bestFit="1" customWidth="1"/>
    <col min="13332" max="13568" width="11" style="1"/>
    <col min="13569" max="13569" width="5.59765625" style="1" bestFit="1" customWidth="1"/>
    <col min="13570" max="13570" width="21.3984375" style="1" bestFit="1" customWidth="1"/>
    <col min="13571" max="13573" width="4.09765625" style="1" bestFit="1" customWidth="1"/>
    <col min="13574" max="13575" width="3.5" style="1" customWidth="1"/>
    <col min="13576" max="13577" width="3.69921875" style="1" customWidth="1"/>
    <col min="13578" max="13578" width="4.09765625" style="1" bestFit="1" customWidth="1"/>
    <col min="13579" max="13579" width="2.59765625" style="1" bestFit="1" customWidth="1"/>
    <col min="13580" max="13580" width="3.3984375" style="1" bestFit="1" customWidth="1"/>
    <col min="13581" max="13581" width="2.59765625" style="1" bestFit="1" customWidth="1"/>
    <col min="13582" max="13582" width="3.3984375" style="1" bestFit="1" customWidth="1"/>
    <col min="13583" max="13583" width="2.59765625" style="1" bestFit="1" customWidth="1"/>
    <col min="13584" max="13584" width="4.09765625" style="1" bestFit="1" customWidth="1"/>
    <col min="13585" max="13585" width="3.3984375" style="1" bestFit="1" customWidth="1"/>
    <col min="13586" max="13586" width="4.09765625" style="1" bestFit="1" customWidth="1"/>
    <col min="13587" max="13587" width="3.3984375" style="1" bestFit="1" customWidth="1"/>
    <col min="13588" max="13824" width="11" style="1"/>
    <col min="13825" max="13825" width="5.59765625" style="1" bestFit="1" customWidth="1"/>
    <col min="13826" max="13826" width="21.3984375" style="1" bestFit="1" customWidth="1"/>
    <col min="13827" max="13829" width="4.09765625" style="1" bestFit="1" customWidth="1"/>
    <col min="13830" max="13831" width="3.5" style="1" customWidth="1"/>
    <col min="13832" max="13833" width="3.69921875" style="1" customWidth="1"/>
    <col min="13834" max="13834" width="4.09765625" style="1" bestFit="1" customWidth="1"/>
    <col min="13835" max="13835" width="2.59765625" style="1" bestFit="1" customWidth="1"/>
    <col min="13836" max="13836" width="3.3984375" style="1" bestFit="1" customWidth="1"/>
    <col min="13837" max="13837" width="2.59765625" style="1" bestFit="1" customWidth="1"/>
    <col min="13838" max="13838" width="3.3984375" style="1" bestFit="1" customWidth="1"/>
    <col min="13839" max="13839" width="2.59765625" style="1" bestFit="1" customWidth="1"/>
    <col min="13840" max="13840" width="4.09765625" style="1" bestFit="1" customWidth="1"/>
    <col min="13841" max="13841" width="3.3984375" style="1" bestFit="1" customWidth="1"/>
    <col min="13842" max="13842" width="4.09765625" style="1" bestFit="1" customWidth="1"/>
    <col min="13843" max="13843" width="3.3984375" style="1" bestFit="1" customWidth="1"/>
    <col min="13844" max="14080" width="11" style="1"/>
    <col min="14081" max="14081" width="5.59765625" style="1" bestFit="1" customWidth="1"/>
    <col min="14082" max="14082" width="21.3984375" style="1" bestFit="1" customWidth="1"/>
    <col min="14083" max="14085" width="4.09765625" style="1" bestFit="1" customWidth="1"/>
    <col min="14086" max="14087" width="3.5" style="1" customWidth="1"/>
    <col min="14088" max="14089" width="3.69921875" style="1" customWidth="1"/>
    <col min="14090" max="14090" width="4.09765625" style="1" bestFit="1" customWidth="1"/>
    <col min="14091" max="14091" width="2.59765625" style="1" bestFit="1" customWidth="1"/>
    <col min="14092" max="14092" width="3.3984375" style="1" bestFit="1" customWidth="1"/>
    <col min="14093" max="14093" width="2.59765625" style="1" bestFit="1" customWidth="1"/>
    <col min="14094" max="14094" width="3.3984375" style="1" bestFit="1" customWidth="1"/>
    <col min="14095" max="14095" width="2.59765625" style="1" bestFit="1" customWidth="1"/>
    <col min="14096" max="14096" width="4.09765625" style="1" bestFit="1" customWidth="1"/>
    <col min="14097" max="14097" width="3.3984375" style="1" bestFit="1" customWidth="1"/>
    <col min="14098" max="14098" width="4.09765625" style="1" bestFit="1" customWidth="1"/>
    <col min="14099" max="14099" width="3.3984375" style="1" bestFit="1" customWidth="1"/>
    <col min="14100" max="14336" width="11" style="1"/>
    <col min="14337" max="14337" width="5.59765625" style="1" bestFit="1" customWidth="1"/>
    <col min="14338" max="14338" width="21.3984375" style="1" bestFit="1" customWidth="1"/>
    <col min="14339" max="14341" width="4.09765625" style="1" bestFit="1" customWidth="1"/>
    <col min="14342" max="14343" width="3.5" style="1" customWidth="1"/>
    <col min="14344" max="14345" width="3.69921875" style="1" customWidth="1"/>
    <col min="14346" max="14346" width="4.09765625" style="1" bestFit="1" customWidth="1"/>
    <col min="14347" max="14347" width="2.59765625" style="1" bestFit="1" customWidth="1"/>
    <col min="14348" max="14348" width="3.3984375" style="1" bestFit="1" customWidth="1"/>
    <col min="14349" max="14349" width="2.59765625" style="1" bestFit="1" customWidth="1"/>
    <col min="14350" max="14350" width="3.3984375" style="1" bestFit="1" customWidth="1"/>
    <col min="14351" max="14351" width="2.59765625" style="1" bestFit="1" customWidth="1"/>
    <col min="14352" max="14352" width="4.09765625" style="1" bestFit="1" customWidth="1"/>
    <col min="14353" max="14353" width="3.3984375" style="1" bestFit="1" customWidth="1"/>
    <col min="14354" max="14354" width="4.09765625" style="1" bestFit="1" customWidth="1"/>
    <col min="14355" max="14355" width="3.3984375" style="1" bestFit="1" customWidth="1"/>
    <col min="14356" max="14592" width="11" style="1"/>
    <col min="14593" max="14593" width="5.59765625" style="1" bestFit="1" customWidth="1"/>
    <col min="14594" max="14594" width="21.3984375" style="1" bestFit="1" customWidth="1"/>
    <col min="14595" max="14597" width="4.09765625" style="1" bestFit="1" customWidth="1"/>
    <col min="14598" max="14599" width="3.5" style="1" customWidth="1"/>
    <col min="14600" max="14601" width="3.69921875" style="1" customWidth="1"/>
    <col min="14602" max="14602" width="4.09765625" style="1" bestFit="1" customWidth="1"/>
    <col min="14603" max="14603" width="2.59765625" style="1" bestFit="1" customWidth="1"/>
    <col min="14604" max="14604" width="3.3984375" style="1" bestFit="1" customWidth="1"/>
    <col min="14605" max="14605" width="2.59765625" style="1" bestFit="1" customWidth="1"/>
    <col min="14606" max="14606" width="3.3984375" style="1" bestFit="1" customWidth="1"/>
    <col min="14607" max="14607" width="2.59765625" style="1" bestFit="1" customWidth="1"/>
    <col min="14608" max="14608" width="4.09765625" style="1" bestFit="1" customWidth="1"/>
    <col min="14609" max="14609" width="3.3984375" style="1" bestFit="1" customWidth="1"/>
    <col min="14610" max="14610" width="4.09765625" style="1" bestFit="1" customWidth="1"/>
    <col min="14611" max="14611" width="3.3984375" style="1" bestFit="1" customWidth="1"/>
    <col min="14612" max="14848" width="11" style="1"/>
    <col min="14849" max="14849" width="5.59765625" style="1" bestFit="1" customWidth="1"/>
    <col min="14850" max="14850" width="21.3984375" style="1" bestFit="1" customWidth="1"/>
    <col min="14851" max="14853" width="4.09765625" style="1" bestFit="1" customWidth="1"/>
    <col min="14854" max="14855" width="3.5" style="1" customWidth="1"/>
    <col min="14856" max="14857" width="3.69921875" style="1" customWidth="1"/>
    <col min="14858" max="14858" width="4.09765625" style="1" bestFit="1" customWidth="1"/>
    <col min="14859" max="14859" width="2.59765625" style="1" bestFit="1" customWidth="1"/>
    <col min="14860" max="14860" width="3.3984375" style="1" bestFit="1" customWidth="1"/>
    <col min="14861" max="14861" width="2.59765625" style="1" bestFit="1" customWidth="1"/>
    <col min="14862" max="14862" width="3.3984375" style="1" bestFit="1" customWidth="1"/>
    <col min="14863" max="14863" width="2.59765625" style="1" bestFit="1" customWidth="1"/>
    <col min="14864" max="14864" width="4.09765625" style="1" bestFit="1" customWidth="1"/>
    <col min="14865" max="14865" width="3.3984375" style="1" bestFit="1" customWidth="1"/>
    <col min="14866" max="14866" width="4.09765625" style="1" bestFit="1" customWidth="1"/>
    <col min="14867" max="14867" width="3.3984375" style="1" bestFit="1" customWidth="1"/>
    <col min="14868" max="15104" width="11" style="1"/>
    <col min="15105" max="15105" width="5.59765625" style="1" bestFit="1" customWidth="1"/>
    <col min="15106" max="15106" width="21.3984375" style="1" bestFit="1" customWidth="1"/>
    <col min="15107" max="15109" width="4.09765625" style="1" bestFit="1" customWidth="1"/>
    <col min="15110" max="15111" width="3.5" style="1" customWidth="1"/>
    <col min="15112" max="15113" width="3.69921875" style="1" customWidth="1"/>
    <col min="15114" max="15114" width="4.09765625" style="1" bestFit="1" customWidth="1"/>
    <col min="15115" max="15115" width="2.59765625" style="1" bestFit="1" customWidth="1"/>
    <col min="15116" max="15116" width="3.3984375" style="1" bestFit="1" customWidth="1"/>
    <col min="15117" max="15117" width="2.59765625" style="1" bestFit="1" customWidth="1"/>
    <col min="15118" max="15118" width="3.3984375" style="1" bestFit="1" customWidth="1"/>
    <col min="15119" max="15119" width="2.59765625" style="1" bestFit="1" customWidth="1"/>
    <col min="15120" max="15120" width="4.09765625" style="1" bestFit="1" customWidth="1"/>
    <col min="15121" max="15121" width="3.3984375" style="1" bestFit="1" customWidth="1"/>
    <col min="15122" max="15122" width="4.09765625" style="1" bestFit="1" customWidth="1"/>
    <col min="15123" max="15123" width="3.3984375" style="1" bestFit="1" customWidth="1"/>
    <col min="15124" max="15360" width="11" style="1"/>
    <col min="15361" max="15361" width="5.59765625" style="1" bestFit="1" customWidth="1"/>
    <col min="15362" max="15362" width="21.3984375" style="1" bestFit="1" customWidth="1"/>
    <col min="15363" max="15365" width="4.09765625" style="1" bestFit="1" customWidth="1"/>
    <col min="15366" max="15367" width="3.5" style="1" customWidth="1"/>
    <col min="15368" max="15369" width="3.69921875" style="1" customWidth="1"/>
    <col min="15370" max="15370" width="4.09765625" style="1" bestFit="1" customWidth="1"/>
    <col min="15371" max="15371" width="2.59765625" style="1" bestFit="1" customWidth="1"/>
    <col min="15372" max="15372" width="3.3984375" style="1" bestFit="1" customWidth="1"/>
    <col min="15373" max="15373" width="2.59765625" style="1" bestFit="1" customWidth="1"/>
    <col min="15374" max="15374" width="3.3984375" style="1" bestFit="1" customWidth="1"/>
    <col min="15375" max="15375" width="2.59765625" style="1" bestFit="1" customWidth="1"/>
    <col min="15376" max="15376" width="4.09765625" style="1" bestFit="1" customWidth="1"/>
    <col min="15377" max="15377" width="3.3984375" style="1" bestFit="1" customWidth="1"/>
    <col min="15378" max="15378" width="4.09765625" style="1" bestFit="1" customWidth="1"/>
    <col min="15379" max="15379" width="3.3984375" style="1" bestFit="1" customWidth="1"/>
    <col min="15380" max="15616" width="11" style="1"/>
    <col min="15617" max="15617" width="5.59765625" style="1" bestFit="1" customWidth="1"/>
    <col min="15618" max="15618" width="21.3984375" style="1" bestFit="1" customWidth="1"/>
    <col min="15619" max="15621" width="4.09765625" style="1" bestFit="1" customWidth="1"/>
    <col min="15622" max="15623" width="3.5" style="1" customWidth="1"/>
    <col min="15624" max="15625" width="3.69921875" style="1" customWidth="1"/>
    <col min="15626" max="15626" width="4.09765625" style="1" bestFit="1" customWidth="1"/>
    <col min="15627" max="15627" width="2.59765625" style="1" bestFit="1" customWidth="1"/>
    <col min="15628" max="15628" width="3.3984375" style="1" bestFit="1" customWidth="1"/>
    <col min="15629" max="15629" width="2.59765625" style="1" bestFit="1" customWidth="1"/>
    <col min="15630" max="15630" width="3.3984375" style="1" bestFit="1" customWidth="1"/>
    <col min="15631" max="15631" width="2.59765625" style="1" bestFit="1" customWidth="1"/>
    <col min="15632" max="15632" width="4.09765625" style="1" bestFit="1" customWidth="1"/>
    <col min="15633" max="15633" width="3.3984375" style="1" bestFit="1" customWidth="1"/>
    <col min="15634" max="15634" width="4.09765625" style="1" bestFit="1" customWidth="1"/>
    <col min="15635" max="15635" width="3.3984375" style="1" bestFit="1" customWidth="1"/>
    <col min="15636" max="15872" width="11" style="1"/>
    <col min="15873" max="15873" width="5.59765625" style="1" bestFit="1" customWidth="1"/>
    <col min="15874" max="15874" width="21.3984375" style="1" bestFit="1" customWidth="1"/>
    <col min="15875" max="15877" width="4.09765625" style="1" bestFit="1" customWidth="1"/>
    <col min="15878" max="15879" width="3.5" style="1" customWidth="1"/>
    <col min="15880" max="15881" width="3.69921875" style="1" customWidth="1"/>
    <col min="15882" max="15882" width="4.09765625" style="1" bestFit="1" customWidth="1"/>
    <col min="15883" max="15883" width="2.59765625" style="1" bestFit="1" customWidth="1"/>
    <col min="15884" max="15884" width="3.3984375" style="1" bestFit="1" customWidth="1"/>
    <col min="15885" max="15885" width="2.59765625" style="1" bestFit="1" customWidth="1"/>
    <col min="15886" max="15886" width="3.3984375" style="1" bestFit="1" customWidth="1"/>
    <col min="15887" max="15887" width="2.59765625" style="1" bestFit="1" customWidth="1"/>
    <col min="15888" max="15888" width="4.09765625" style="1" bestFit="1" customWidth="1"/>
    <col min="15889" max="15889" width="3.3984375" style="1" bestFit="1" customWidth="1"/>
    <col min="15890" max="15890" width="4.09765625" style="1" bestFit="1" customWidth="1"/>
    <col min="15891" max="15891" width="3.3984375" style="1" bestFit="1" customWidth="1"/>
    <col min="15892" max="16128" width="11" style="1"/>
    <col min="16129" max="16129" width="5.59765625" style="1" bestFit="1" customWidth="1"/>
    <col min="16130" max="16130" width="21.3984375" style="1" bestFit="1" customWidth="1"/>
    <col min="16131" max="16133" width="4.09765625" style="1" bestFit="1" customWidth="1"/>
    <col min="16134" max="16135" width="3.5" style="1" customWidth="1"/>
    <col min="16136" max="16137" width="3.69921875" style="1" customWidth="1"/>
    <col min="16138" max="16138" width="4.09765625" style="1" bestFit="1" customWidth="1"/>
    <col min="16139" max="16139" width="2.59765625" style="1" bestFit="1" customWidth="1"/>
    <col min="16140" max="16140" width="3.3984375" style="1" bestFit="1" customWidth="1"/>
    <col min="16141" max="16141" width="2.59765625" style="1" bestFit="1" customWidth="1"/>
    <col min="16142" max="16142" width="3.3984375" style="1" bestFit="1" customWidth="1"/>
    <col min="16143" max="16143" width="2.59765625" style="1" bestFit="1" customWidth="1"/>
    <col min="16144" max="16144" width="4.09765625" style="1" bestFit="1" customWidth="1"/>
    <col min="16145" max="16145" width="3.3984375" style="1" bestFit="1" customWidth="1"/>
    <col min="16146" max="16146" width="4.09765625" style="1" bestFit="1" customWidth="1"/>
    <col min="16147" max="16147" width="3.3984375" style="1" bestFit="1" customWidth="1"/>
    <col min="16148" max="16384" width="11" style="1"/>
  </cols>
  <sheetData>
    <row r="1" spans="1:19" ht="12.9" customHeight="1" x14ac:dyDescent="0.3">
      <c r="A1" s="40"/>
      <c r="B1" s="41" t="s">
        <v>205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3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" customHeight="1" x14ac:dyDescent="0.3">
      <c r="A3" s="4">
        <v>11090001</v>
      </c>
      <c r="B3" s="4" t="s">
        <v>15</v>
      </c>
      <c r="C3" s="2">
        <v>26</v>
      </c>
      <c r="D3" s="2">
        <v>8</v>
      </c>
      <c r="E3" s="2">
        <v>34</v>
      </c>
      <c r="F3" s="5">
        <v>1</v>
      </c>
      <c r="G3" s="5">
        <v>1</v>
      </c>
      <c r="H3" s="5">
        <v>4</v>
      </c>
      <c r="I3" s="5">
        <v>0</v>
      </c>
      <c r="J3" s="5">
        <v>2</v>
      </c>
      <c r="K3" s="5">
        <v>2</v>
      </c>
      <c r="L3" s="5">
        <v>0</v>
      </c>
      <c r="M3" s="5">
        <v>0</v>
      </c>
      <c r="N3" s="5">
        <v>0</v>
      </c>
      <c r="O3" s="5">
        <v>0</v>
      </c>
      <c r="P3" s="5">
        <v>5</v>
      </c>
      <c r="Q3" s="5">
        <v>2</v>
      </c>
      <c r="R3" s="5">
        <v>14</v>
      </c>
      <c r="S3" s="5">
        <v>3</v>
      </c>
    </row>
    <row r="4" spans="1:19" ht="15.9" customHeight="1" x14ac:dyDescent="0.3">
      <c r="A4" s="4">
        <v>11090002</v>
      </c>
      <c r="B4" s="4" t="s">
        <v>16</v>
      </c>
      <c r="C4" s="2">
        <v>29</v>
      </c>
      <c r="D4" s="2">
        <v>2</v>
      </c>
      <c r="E4" s="2">
        <v>31</v>
      </c>
      <c r="F4" s="5">
        <v>3</v>
      </c>
      <c r="G4" s="5">
        <v>0</v>
      </c>
      <c r="H4" s="5">
        <v>3</v>
      </c>
      <c r="I4" s="5">
        <v>1</v>
      </c>
      <c r="J4" s="5">
        <v>8</v>
      </c>
      <c r="K4" s="5">
        <v>0</v>
      </c>
      <c r="L4" s="5">
        <v>1</v>
      </c>
      <c r="M4" s="5">
        <v>0</v>
      </c>
      <c r="N4" s="5">
        <v>1</v>
      </c>
      <c r="O4" s="5">
        <v>0</v>
      </c>
      <c r="P4" s="5">
        <v>4</v>
      </c>
      <c r="Q4" s="5">
        <v>0</v>
      </c>
      <c r="R4" s="5">
        <v>9</v>
      </c>
      <c r="S4" s="5">
        <v>1</v>
      </c>
    </row>
    <row r="5" spans="1:19" ht="15.9" customHeight="1" x14ac:dyDescent="0.3">
      <c r="A5" s="4">
        <v>11090009</v>
      </c>
      <c r="B5" s="4" t="s">
        <v>17</v>
      </c>
      <c r="C5" s="2">
        <v>1</v>
      </c>
      <c r="D5" s="2">
        <v>0</v>
      </c>
      <c r="E5" s="2">
        <v>1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</row>
    <row r="6" spans="1:19" ht="15.9" customHeight="1" x14ac:dyDescent="0.3">
      <c r="A6" s="4">
        <v>11090014</v>
      </c>
      <c r="B6" s="4" t="s">
        <v>18</v>
      </c>
      <c r="C6" s="2">
        <v>13</v>
      </c>
      <c r="D6" s="2">
        <v>8</v>
      </c>
      <c r="E6" s="2">
        <v>21</v>
      </c>
      <c r="F6" s="5">
        <v>0</v>
      </c>
      <c r="G6" s="5">
        <v>0</v>
      </c>
      <c r="H6" s="5">
        <v>3</v>
      </c>
      <c r="I6" s="5">
        <v>1</v>
      </c>
      <c r="J6" s="5">
        <v>2</v>
      </c>
      <c r="K6" s="5">
        <v>1</v>
      </c>
      <c r="L6" s="5">
        <v>2</v>
      </c>
      <c r="M6" s="5">
        <v>2</v>
      </c>
      <c r="N6" s="5">
        <v>1</v>
      </c>
      <c r="O6" s="5">
        <v>1</v>
      </c>
      <c r="P6" s="5">
        <v>1</v>
      </c>
      <c r="Q6" s="5">
        <v>1</v>
      </c>
      <c r="R6" s="5">
        <v>4</v>
      </c>
      <c r="S6" s="5">
        <v>2</v>
      </c>
    </row>
    <row r="7" spans="1:19" ht="15.9" customHeight="1" x14ac:dyDescent="0.3">
      <c r="A7" s="4">
        <v>11090019</v>
      </c>
      <c r="B7" s="4" t="s">
        <v>19</v>
      </c>
      <c r="C7" s="2">
        <v>10</v>
      </c>
      <c r="D7" s="2">
        <v>2</v>
      </c>
      <c r="E7" s="2">
        <v>12</v>
      </c>
      <c r="F7" s="5">
        <v>0</v>
      </c>
      <c r="G7" s="5">
        <v>0</v>
      </c>
      <c r="H7" s="5">
        <v>3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>
        <v>0</v>
      </c>
      <c r="P7" s="5">
        <v>0</v>
      </c>
      <c r="Q7" s="5">
        <v>0</v>
      </c>
      <c r="R7" s="5">
        <v>6</v>
      </c>
      <c r="S7" s="5">
        <v>1</v>
      </c>
    </row>
    <row r="8" spans="1:19" ht="15.9" customHeight="1" x14ac:dyDescent="0.3">
      <c r="A8" s="4">
        <v>11110001</v>
      </c>
      <c r="B8" s="4" t="s">
        <v>98</v>
      </c>
      <c r="C8" s="2">
        <v>7</v>
      </c>
      <c r="D8" s="2">
        <v>2</v>
      </c>
      <c r="E8" s="2">
        <v>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</v>
      </c>
      <c r="Q8" s="5">
        <v>0</v>
      </c>
      <c r="R8" s="5">
        <v>6</v>
      </c>
      <c r="S8" s="5">
        <v>2</v>
      </c>
    </row>
    <row r="9" spans="1:19" ht="15.9" customHeight="1" x14ac:dyDescent="0.3">
      <c r="A9" s="4">
        <v>11110009</v>
      </c>
      <c r="B9" s="4" t="s">
        <v>99</v>
      </c>
      <c r="C9" s="2">
        <v>10</v>
      </c>
      <c r="D9" s="2">
        <v>1</v>
      </c>
      <c r="E9" s="2">
        <v>11</v>
      </c>
      <c r="F9" s="5">
        <v>0</v>
      </c>
      <c r="G9" s="5">
        <v>0</v>
      </c>
      <c r="H9" s="5">
        <v>0</v>
      </c>
      <c r="I9" s="5">
        <v>0</v>
      </c>
      <c r="J9" s="5">
        <v>3</v>
      </c>
      <c r="K9" s="5">
        <v>0</v>
      </c>
      <c r="L9" s="5">
        <v>0</v>
      </c>
      <c r="M9" s="5">
        <v>0</v>
      </c>
      <c r="N9" s="5">
        <v>2</v>
      </c>
      <c r="O9" s="5">
        <v>1</v>
      </c>
      <c r="P9" s="5">
        <v>2</v>
      </c>
      <c r="Q9" s="5">
        <v>0</v>
      </c>
      <c r="R9" s="5">
        <v>3</v>
      </c>
      <c r="S9" s="5">
        <v>0</v>
      </c>
    </row>
    <row r="10" spans="1:19" ht="15.9" customHeight="1" x14ac:dyDescent="0.3">
      <c r="A10" s="4">
        <v>11110013</v>
      </c>
      <c r="B10" s="4" t="s">
        <v>100</v>
      </c>
      <c r="C10" s="2">
        <v>15</v>
      </c>
      <c r="D10" s="2">
        <v>6</v>
      </c>
      <c r="E10" s="2">
        <v>21</v>
      </c>
      <c r="F10" s="5">
        <v>3</v>
      </c>
      <c r="G10" s="5">
        <v>1</v>
      </c>
      <c r="H10" s="5">
        <v>3</v>
      </c>
      <c r="I10" s="5">
        <v>0</v>
      </c>
      <c r="J10" s="5">
        <v>5</v>
      </c>
      <c r="K10" s="5">
        <v>2</v>
      </c>
      <c r="L10" s="5">
        <v>2</v>
      </c>
      <c r="M10" s="5">
        <v>0</v>
      </c>
      <c r="N10" s="5">
        <v>1</v>
      </c>
      <c r="O10" s="5">
        <v>1</v>
      </c>
      <c r="P10" s="5">
        <v>1</v>
      </c>
      <c r="Q10" s="5">
        <v>1</v>
      </c>
      <c r="R10" s="5">
        <v>0</v>
      </c>
      <c r="S10" s="5">
        <v>1</v>
      </c>
    </row>
    <row r="11" spans="1:19" ht="15.9" customHeight="1" x14ac:dyDescent="0.3">
      <c r="A11" s="4">
        <v>11110015</v>
      </c>
      <c r="B11" s="4" t="s">
        <v>176</v>
      </c>
      <c r="C11" s="2">
        <v>23</v>
      </c>
      <c r="D11" s="2">
        <v>4</v>
      </c>
      <c r="E11" s="2">
        <v>27</v>
      </c>
      <c r="F11" s="5">
        <v>2</v>
      </c>
      <c r="G11" s="5">
        <v>0</v>
      </c>
      <c r="H11" s="5">
        <v>5</v>
      </c>
      <c r="I11" s="5">
        <v>0</v>
      </c>
      <c r="J11" s="5">
        <v>3</v>
      </c>
      <c r="K11" s="5">
        <v>0</v>
      </c>
      <c r="L11" s="5">
        <v>5</v>
      </c>
      <c r="M11" s="5">
        <v>0</v>
      </c>
      <c r="N11" s="5">
        <v>0</v>
      </c>
      <c r="O11" s="5">
        <v>0</v>
      </c>
      <c r="P11" s="5">
        <v>1</v>
      </c>
      <c r="Q11" s="5">
        <v>0</v>
      </c>
      <c r="R11" s="5">
        <v>7</v>
      </c>
      <c r="S11" s="5">
        <v>4</v>
      </c>
    </row>
    <row r="12" spans="1:19" ht="15.9" customHeight="1" x14ac:dyDescent="0.3">
      <c r="A12" s="4">
        <v>11110023</v>
      </c>
      <c r="B12" s="4" t="s">
        <v>101</v>
      </c>
      <c r="C12" s="2">
        <v>6</v>
      </c>
      <c r="D12" s="2">
        <v>1</v>
      </c>
      <c r="E12" s="2">
        <v>7</v>
      </c>
      <c r="F12" s="5">
        <v>1</v>
      </c>
      <c r="G12" s="5">
        <v>0</v>
      </c>
      <c r="H12" s="5">
        <v>0</v>
      </c>
      <c r="I12" s="5">
        <v>0</v>
      </c>
      <c r="J12" s="5">
        <v>1</v>
      </c>
      <c r="K12" s="5">
        <v>0</v>
      </c>
      <c r="L12" s="5">
        <v>1</v>
      </c>
      <c r="M12" s="5">
        <v>1</v>
      </c>
      <c r="N12" s="5">
        <v>2</v>
      </c>
      <c r="O12" s="5">
        <v>0</v>
      </c>
      <c r="P12" s="5">
        <v>0</v>
      </c>
      <c r="Q12" s="5">
        <v>0</v>
      </c>
      <c r="R12" s="5">
        <v>1</v>
      </c>
      <c r="S12" s="5">
        <v>0</v>
      </c>
    </row>
    <row r="13" spans="1:19" ht="15.9" customHeight="1" x14ac:dyDescent="0.3">
      <c r="A13" s="4">
        <v>11110024</v>
      </c>
      <c r="B13" s="4" t="s">
        <v>102</v>
      </c>
      <c r="C13" s="2">
        <v>7</v>
      </c>
      <c r="D13" s="2">
        <v>5</v>
      </c>
      <c r="E13" s="2">
        <v>12</v>
      </c>
      <c r="F13" s="5">
        <v>0</v>
      </c>
      <c r="G13" s="5">
        <v>0</v>
      </c>
      <c r="H13" s="5">
        <v>1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6</v>
      </c>
      <c r="S13" s="5">
        <v>4</v>
      </c>
    </row>
    <row r="14" spans="1:19" ht="15.9" customHeight="1" x14ac:dyDescent="0.3">
      <c r="A14" s="4">
        <v>11110027</v>
      </c>
      <c r="B14" s="4" t="s">
        <v>103</v>
      </c>
      <c r="C14" s="2">
        <v>38</v>
      </c>
      <c r="D14" s="2">
        <v>9</v>
      </c>
      <c r="E14" s="2">
        <v>47</v>
      </c>
      <c r="F14" s="5">
        <v>2</v>
      </c>
      <c r="G14" s="5">
        <v>1</v>
      </c>
      <c r="H14" s="5">
        <v>5</v>
      </c>
      <c r="I14" s="5">
        <v>1</v>
      </c>
      <c r="J14" s="5">
        <v>8</v>
      </c>
      <c r="K14" s="5">
        <v>1</v>
      </c>
      <c r="L14" s="5">
        <v>3</v>
      </c>
      <c r="M14" s="5">
        <v>0</v>
      </c>
      <c r="N14" s="5">
        <v>4</v>
      </c>
      <c r="O14" s="5">
        <v>1</v>
      </c>
      <c r="P14" s="5">
        <v>3</v>
      </c>
      <c r="Q14" s="5">
        <v>1</v>
      </c>
      <c r="R14" s="5">
        <v>13</v>
      </c>
      <c r="S14" s="5">
        <v>4</v>
      </c>
    </row>
    <row r="15" spans="1:19" ht="15.9" customHeight="1" x14ac:dyDescent="0.3">
      <c r="A15" s="4">
        <v>11110028</v>
      </c>
      <c r="B15" s="4" t="s">
        <v>104</v>
      </c>
      <c r="C15" s="2">
        <v>4</v>
      </c>
      <c r="D15" s="2">
        <v>3</v>
      </c>
      <c r="E15" s="2">
        <v>7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2</v>
      </c>
      <c r="Q15" s="5">
        <v>0</v>
      </c>
      <c r="R15" s="5">
        <v>2</v>
      </c>
      <c r="S15" s="5">
        <v>3</v>
      </c>
    </row>
    <row r="16" spans="1:19" ht="15.9" customHeight="1" x14ac:dyDescent="0.3">
      <c r="A16" s="4">
        <v>11110029</v>
      </c>
      <c r="B16" s="4" t="s">
        <v>105</v>
      </c>
      <c r="C16" s="2">
        <v>4</v>
      </c>
      <c r="D16" s="2">
        <v>0</v>
      </c>
      <c r="E16" s="2">
        <v>4</v>
      </c>
      <c r="F16" s="5">
        <v>0</v>
      </c>
      <c r="G16" s="5">
        <v>0</v>
      </c>
      <c r="H16" s="5">
        <v>0</v>
      </c>
      <c r="I16" s="5">
        <v>0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</row>
    <row r="17" spans="1:19" ht="15.9" customHeight="1" x14ac:dyDescent="0.3">
      <c r="A17" s="4">
        <v>11110032</v>
      </c>
      <c r="B17" s="4" t="s">
        <v>106</v>
      </c>
      <c r="C17" s="2">
        <v>10</v>
      </c>
      <c r="D17" s="2">
        <v>1</v>
      </c>
      <c r="E17" s="2">
        <v>11</v>
      </c>
      <c r="F17" s="5">
        <v>0</v>
      </c>
      <c r="G17" s="5">
        <v>0</v>
      </c>
      <c r="H17" s="5">
        <v>5</v>
      </c>
      <c r="I17" s="5">
        <v>0</v>
      </c>
      <c r="J17" s="5">
        <v>1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3</v>
      </c>
      <c r="S17" s="5">
        <v>1</v>
      </c>
    </row>
    <row r="18" spans="1:19" ht="15.9" customHeight="1" x14ac:dyDescent="0.3">
      <c r="A18" s="4">
        <v>11110033</v>
      </c>
      <c r="B18" s="4" t="s">
        <v>194</v>
      </c>
      <c r="C18" s="2">
        <v>9</v>
      </c>
      <c r="D18" s="2">
        <v>1</v>
      </c>
      <c r="E18" s="2">
        <v>10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2</v>
      </c>
      <c r="M18" s="5">
        <v>0</v>
      </c>
      <c r="N18" s="5">
        <v>0</v>
      </c>
      <c r="O18" s="5">
        <v>0</v>
      </c>
      <c r="P18" s="5">
        <v>3</v>
      </c>
      <c r="Q18" s="5">
        <v>0</v>
      </c>
      <c r="R18" s="5">
        <v>3</v>
      </c>
      <c r="S18" s="5">
        <v>1</v>
      </c>
    </row>
    <row r="19" spans="1:19" ht="15.9" customHeight="1" x14ac:dyDescent="0.3">
      <c r="A19" s="4">
        <v>11120004</v>
      </c>
      <c r="B19" s="4" t="s">
        <v>20</v>
      </c>
      <c r="C19" s="2">
        <v>19</v>
      </c>
      <c r="D19" s="2">
        <v>0</v>
      </c>
      <c r="E19" s="2">
        <v>19</v>
      </c>
      <c r="F19" s="5">
        <v>1</v>
      </c>
      <c r="G19" s="5">
        <v>0</v>
      </c>
      <c r="H19" s="5">
        <v>7</v>
      </c>
      <c r="I19" s="5">
        <v>0</v>
      </c>
      <c r="J19" s="5">
        <v>8</v>
      </c>
      <c r="K19" s="5">
        <v>0</v>
      </c>
      <c r="L19" s="5">
        <v>3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</row>
    <row r="20" spans="1:19" ht="15.9" customHeight="1" x14ac:dyDescent="0.3">
      <c r="A20" s="4">
        <v>11120009</v>
      </c>
      <c r="B20" s="4" t="s">
        <v>21</v>
      </c>
      <c r="C20" s="2">
        <v>9</v>
      </c>
      <c r="D20" s="2">
        <v>0</v>
      </c>
      <c r="E20" s="2">
        <v>9</v>
      </c>
      <c r="F20" s="5">
        <v>1</v>
      </c>
      <c r="G20" s="5">
        <v>0</v>
      </c>
      <c r="H20" s="5">
        <v>4</v>
      </c>
      <c r="I20" s="5">
        <v>0</v>
      </c>
      <c r="J20" s="5">
        <v>0</v>
      </c>
      <c r="K20" s="5">
        <v>0</v>
      </c>
      <c r="L20" s="5">
        <v>2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</row>
    <row r="21" spans="1:19" ht="15.9" customHeight="1" x14ac:dyDescent="0.3">
      <c r="A21" s="4">
        <v>11120017</v>
      </c>
      <c r="B21" s="4" t="s">
        <v>195</v>
      </c>
      <c r="C21" s="2">
        <v>18</v>
      </c>
      <c r="D21" s="2">
        <v>5</v>
      </c>
      <c r="E21" s="2">
        <v>23</v>
      </c>
      <c r="F21" s="5">
        <v>1</v>
      </c>
      <c r="G21" s="5">
        <v>1</v>
      </c>
      <c r="H21" s="5">
        <v>0</v>
      </c>
      <c r="I21" s="5">
        <v>0</v>
      </c>
      <c r="J21" s="5">
        <v>2</v>
      </c>
      <c r="K21" s="5">
        <v>1</v>
      </c>
      <c r="L21" s="5">
        <v>3</v>
      </c>
      <c r="M21" s="5">
        <v>1</v>
      </c>
      <c r="N21" s="5">
        <v>2</v>
      </c>
      <c r="O21" s="5">
        <v>0</v>
      </c>
      <c r="P21" s="5">
        <v>5</v>
      </c>
      <c r="Q21" s="5">
        <v>1</v>
      </c>
      <c r="R21" s="5">
        <v>5</v>
      </c>
      <c r="S21" s="5">
        <v>1</v>
      </c>
    </row>
    <row r="22" spans="1:19" ht="15.9" customHeight="1" x14ac:dyDescent="0.3">
      <c r="A22" s="4">
        <v>11120019</v>
      </c>
      <c r="B22" s="4" t="s">
        <v>260</v>
      </c>
      <c r="C22" s="2">
        <v>8</v>
      </c>
      <c r="D22" s="2">
        <v>2</v>
      </c>
      <c r="E22" s="2">
        <v>10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8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1:19" ht="15.9" customHeight="1" x14ac:dyDescent="0.3">
      <c r="A23" s="4">
        <v>11120024</v>
      </c>
      <c r="B23" s="4" t="s">
        <v>23</v>
      </c>
      <c r="C23" s="2">
        <v>7</v>
      </c>
      <c r="D23" s="2">
        <v>1</v>
      </c>
      <c r="E23" s="2">
        <v>8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4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3</v>
      </c>
      <c r="S23" s="5">
        <v>1</v>
      </c>
    </row>
    <row r="24" spans="1:19" ht="15.9" customHeight="1" x14ac:dyDescent="0.3">
      <c r="A24" s="4">
        <v>11120025</v>
      </c>
      <c r="B24" s="4" t="s">
        <v>24</v>
      </c>
      <c r="C24" s="2">
        <v>0</v>
      </c>
      <c r="D24" s="2">
        <v>0</v>
      </c>
      <c r="E24" s="2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</row>
    <row r="25" spans="1:19" ht="15.9" customHeight="1" x14ac:dyDescent="0.3">
      <c r="A25" s="4">
        <v>11120026</v>
      </c>
      <c r="B25" s="4" t="s">
        <v>25</v>
      </c>
      <c r="C25" s="2">
        <v>6</v>
      </c>
      <c r="D25" s="2">
        <v>1</v>
      </c>
      <c r="E25" s="2">
        <v>7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1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3</v>
      </c>
      <c r="S25" s="5">
        <v>0</v>
      </c>
    </row>
    <row r="26" spans="1:19" ht="15.9" customHeight="1" x14ac:dyDescent="0.3">
      <c r="A26" s="4">
        <v>11120043</v>
      </c>
      <c r="B26" s="4" t="s">
        <v>27</v>
      </c>
      <c r="C26" s="2">
        <v>17</v>
      </c>
      <c r="D26" s="2">
        <v>2</v>
      </c>
      <c r="E26" s="2">
        <v>19</v>
      </c>
      <c r="F26" s="5">
        <v>0</v>
      </c>
      <c r="G26" s="5">
        <v>0</v>
      </c>
      <c r="H26" s="5">
        <v>3</v>
      </c>
      <c r="I26" s="5">
        <v>1</v>
      </c>
      <c r="J26" s="5">
        <v>3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4</v>
      </c>
      <c r="Q26" s="5">
        <v>0</v>
      </c>
      <c r="R26" s="5">
        <v>7</v>
      </c>
      <c r="S26" s="5">
        <v>1</v>
      </c>
    </row>
    <row r="27" spans="1:19" ht="15.9" customHeight="1" x14ac:dyDescent="0.3">
      <c r="A27" s="4">
        <v>11120044</v>
      </c>
      <c r="B27" s="4" t="s">
        <v>28</v>
      </c>
      <c r="C27" s="2">
        <v>1</v>
      </c>
      <c r="D27" s="2">
        <v>1</v>
      </c>
      <c r="E27" s="2">
        <v>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1</v>
      </c>
      <c r="R27" s="5">
        <v>0</v>
      </c>
      <c r="S27" s="5">
        <v>0</v>
      </c>
    </row>
    <row r="28" spans="1:19" ht="15.9" customHeight="1" x14ac:dyDescent="0.3">
      <c r="A28" s="4">
        <v>11120045</v>
      </c>
      <c r="B28" s="4" t="s">
        <v>29</v>
      </c>
      <c r="C28" s="2">
        <v>12</v>
      </c>
      <c r="D28" s="2">
        <v>4</v>
      </c>
      <c r="E28" s="2">
        <v>16</v>
      </c>
      <c r="F28" s="5">
        <v>1</v>
      </c>
      <c r="G28" s="5">
        <v>0</v>
      </c>
      <c r="H28" s="5">
        <v>1</v>
      </c>
      <c r="I28" s="5">
        <v>0</v>
      </c>
      <c r="J28" s="5">
        <v>1</v>
      </c>
      <c r="K28" s="5">
        <v>2</v>
      </c>
      <c r="L28" s="5">
        <v>1</v>
      </c>
      <c r="M28" s="5">
        <v>0</v>
      </c>
      <c r="N28" s="5">
        <v>2</v>
      </c>
      <c r="O28" s="5">
        <v>2</v>
      </c>
      <c r="P28" s="5">
        <v>1</v>
      </c>
      <c r="Q28" s="5">
        <v>0</v>
      </c>
      <c r="R28" s="5">
        <v>5</v>
      </c>
      <c r="S28" s="5">
        <v>0</v>
      </c>
    </row>
    <row r="29" spans="1:19" ht="15.9" customHeight="1" x14ac:dyDescent="0.3">
      <c r="A29" s="4">
        <v>11120046</v>
      </c>
      <c r="B29" s="4" t="s">
        <v>30</v>
      </c>
      <c r="C29" s="2">
        <v>13</v>
      </c>
      <c r="D29" s="2">
        <v>4</v>
      </c>
      <c r="E29" s="2">
        <v>17</v>
      </c>
      <c r="F29" s="5">
        <v>1</v>
      </c>
      <c r="G29" s="5">
        <v>0</v>
      </c>
      <c r="H29" s="5">
        <v>2</v>
      </c>
      <c r="I29" s="5">
        <v>0</v>
      </c>
      <c r="J29" s="5">
        <v>5</v>
      </c>
      <c r="K29" s="5">
        <v>0</v>
      </c>
      <c r="L29" s="5">
        <v>2</v>
      </c>
      <c r="M29" s="5">
        <v>0</v>
      </c>
      <c r="N29" s="5">
        <v>1</v>
      </c>
      <c r="O29" s="5">
        <v>1</v>
      </c>
      <c r="P29" s="5">
        <v>0</v>
      </c>
      <c r="Q29" s="5">
        <v>2</v>
      </c>
      <c r="R29" s="5">
        <v>2</v>
      </c>
      <c r="S29" s="5">
        <v>1</v>
      </c>
    </row>
    <row r="30" spans="1:19" ht="15.9" customHeight="1" x14ac:dyDescent="0.3">
      <c r="A30" s="4">
        <v>11120047</v>
      </c>
      <c r="B30" s="4" t="s">
        <v>31</v>
      </c>
      <c r="C30" s="2">
        <v>19</v>
      </c>
      <c r="D30" s="2">
        <v>2</v>
      </c>
      <c r="E30" s="2">
        <v>21</v>
      </c>
      <c r="F30" s="5">
        <v>2</v>
      </c>
      <c r="G30" s="5">
        <v>0</v>
      </c>
      <c r="H30" s="5">
        <v>0</v>
      </c>
      <c r="I30" s="5">
        <v>0</v>
      </c>
      <c r="J30" s="5">
        <v>3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2</v>
      </c>
      <c r="Q30" s="5">
        <v>0</v>
      </c>
      <c r="R30" s="5">
        <v>11</v>
      </c>
      <c r="S30" s="5">
        <v>2</v>
      </c>
    </row>
    <row r="31" spans="1:19" ht="15.9" customHeight="1" x14ac:dyDescent="0.3">
      <c r="A31" s="4">
        <v>11120052</v>
      </c>
      <c r="B31" s="4" t="s">
        <v>185</v>
      </c>
      <c r="C31" s="2">
        <v>6</v>
      </c>
      <c r="D31" s="2">
        <v>3</v>
      </c>
      <c r="E31" s="2">
        <v>9</v>
      </c>
      <c r="F31" s="5">
        <v>0</v>
      </c>
      <c r="G31" s="5">
        <v>0</v>
      </c>
      <c r="H31" s="5">
        <v>2</v>
      </c>
      <c r="I31" s="5">
        <v>0</v>
      </c>
      <c r="J31" s="5">
        <v>1</v>
      </c>
      <c r="K31" s="5">
        <v>1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2</v>
      </c>
      <c r="S31" s="5">
        <v>1</v>
      </c>
    </row>
    <row r="32" spans="1:19" ht="15.9" customHeight="1" x14ac:dyDescent="0.3">
      <c r="A32" s="4">
        <v>11300003</v>
      </c>
      <c r="B32" s="4" t="s">
        <v>107</v>
      </c>
      <c r="C32" s="2">
        <v>2</v>
      </c>
      <c r="D32" s="2">
        <v>0</v>
      </c>
      <c r="E32" s="2">
        <v>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1</v>
      </c>
      <c r="S32" s="5">
        <v>0</v>
      </c>
    </row>
    <row r="33" spans="1:19" ht="15.9" customHeight="1" x14ac:dyDescent="0.3">
      <c r="A33" s="4">
        <v>11300004</v>
      </c>
      <c r="B33" s="4" t="s">
        <v>108</v>
      </c>
      <c r="C33" s="2">
        <v>30</v>
      </c>
      <c r="D33" s="2">
        <v>7</v>
      </c>
      <c r="E33" s="2">
        <v>37</v>
      </c>
      <c r="F33" s="5">
        <v>1</v>
      </c>
      <c r="G33" s="5">
        <v>1</v>
      </c>
      <c r="H33" s="5">
        <v>5</v>
      </c>
      <c r="I33" s="5">
        <v>1</v>
      </c>
      <c r="J33" s="5">
        <v>7</v>
      </c>
      <c r="K33" s="5">
        <v>1</v>
      </c>
      <c r="L33" s="5">
        <v>2</v>
      </c>
      <c r="M33" s="5">
        <v>0</v>
      </c>
      <c r="N33" s="5">
        <v>0</v>
      </c>
      <c r="O33" s="5">
        <v>0</v>
      </c>
      <c r="P33" s="5">
        <v>3</v>
      </c>
      <c r="Q33" s="5">
        <v>1</v>
      </c>
      <c r="R33" s="5">
        <v>12</v>
      </c>
      <c r="S33" s="5">
        <v>3</v>
      </c>
    </row>
    <row r="34" spans="1:19" ht="15.9" customHeight="1" x14ac:dyDescent="0.3">
      <c r="A34" s="4">
        <v>11300005</v>
      </c>
      <c r="B34" s="4" t="s">
        <v>109</v>
      </c>
      <c r="C34" s="2">
        <v>12</v>
      </c>
      <c r="D34" s="2">
        <v>5</v>
      </c>
      <c r="E34" s="2">
        <v>17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3</v>
      </c>
      <c r="Q34" s="5">
        <v>0</v>
      </c>
      <c r="R34" s="5">
        <v>9</v>
      </c>
      <c r="S34" s="5">
        <v>4</v>
      </c>
    </row>
    <row r="35" spans="1:19" ht="15.9" customHeight="1" x14ac:dyDescent="0.3">
      <c r="A35" s="4">
        <v>11300006</v>
      </c>
      <c r="B35" s="4" t="s">
        <v>110</v>
      </c>
      <c r="C35" s="2">
        <v>10</v>
      </c>
      <c r="D35" s="2">
        <v>3</v>
      </c>
      <c r="E35" s="2">
        <v>13</v>
      </c>
      <c r="F35" s="5">
        <v>0</v>
      </c>
      <c r="G35" s="5">
        <v>0</v>
      </c>
      <c r="H35" s="5">
        <v>6</v>
      </c>
      <c r="I35" s="5">
        <v>0</v>
      </c>
      <c r="J35" s="5">
        <v>2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3</v>
      </c>
    </row>
    <row r="36" spans="1:19" ht="15.9" customHeight="1" x14ac:dyDescent="0.3">
      <c r="A36" s="4">
        <v>11300007</v>
      </c>
      <c r="B36" s="4" t="s">
        <v>111</v>
      </c>
      <c r="C36" s="2">
        <v>94</v>
      </c>
      <c r="D36" s="2">
        <v>20</v>
      </c>
      <c r="E36" s="2">
        <v>114</v>
      </c>
      <c r="F36" s="5">
        <v>12</v>
      </c>
      <c r="G36" s="5">
        <v>2</v>
      </c>
      <c r="H36" s="5">
        <v>13</v>
      </c>
      <c r="I36" s="5">
        <v>0</v>
      </c>
      <c r="J36" s="5">
        <v>31</v>
      </c>
      <c r="K36" s="5">
        <v>1</v>
      </c>
      <c r="L36" s="5">
        <v>10</v>
      </c>
      <c r="M36" s="5">
        <v>2</v>
      </c>
      <c r="N36" s="5">
        <v>0</v>
      </c>
      <c r="O36" s="5">
        <v>0</v>
      </c>
      <c r="P36" s="5">
        <v>5</v>
      </c>
      <c r="Q36" s="5">
        <v>1</v>
      </c>
      <c r="R36" s="5">
        <v>23</v>
      </c>
      <c r="S36" s="5">
        <v>14</v>
      </c>
    </row>
    <row r="37" spans="1:19" ht="15.9" customHeight="1" x14ac:dyDescent="0.3">
      <c r="A37" s="4">
        <v>11300008</v>
      </c>
      <c r="B37" s="4" t="s">
        <v>112</v>
      </c>
      <c r="C37" s="2">
        <v>1</v>
      </c>
      <c r="D37" s="2">
        <v>1</v>
      </c>
      <c r="E37" s="2">
        <v>2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1:19" ht="15.9" customHeight="1" x14ac:dyDescent="0.3">
      <c r="A38" s="4">
        <v>11300010</v>
      </c>
      <c r="B38" s="4" t="s">
        <v>113</v>
      </c>
      <c r="C38" s="2">
        <v>39</v>
      </c>
      <c r="D38" s="2">
        <v>6</v>
      </c>
      <c r="E38" s="2">
        <v>45</v>
      </c>
      <c r="F38" s="5">
        <v>10</v>
      </c>
      <c r="G38" s="5">
        <v>2</v>
      </c>
      <c r="H38" s="5">
        <v>4</v>
      </c>
      <c r="I38" s="5">
        <v>2</v>
      </c>
      <c r="J38" s="5">
        <v>2</v>
      </c>
      <c r="K38" s="5">
        <v>0</v>
      </c>
      <c r="L38" s="5">
        <v>8</v>
      </c>
      <c r="M38" s="5">
        <v>0</v>
      </c>
      <c r="N38" s="5">
        <v>2</v>
      </c>
      <c r="O38" s="5">
        <v>0</v>
      </c>
      <c r="P38" s="5">
        <v>1</v>
      </c>
      <c r="Q38" s="5">
        <v>0</v>
      </c>
      <c r="R38" s="5">
        <v>12</v>
      </c>
      <c r="S38" s="5">
        <v>2</v>
      </c>
    </row>
    <row r="39" spans="1:19" ht="15.9" customHeight="1" x14ac:dyDescent="0.3">
      <c r="A39" s="4">
        <v>11300012</v>
      </c>
      <c r="B39" s="4" t="s">
        <v>114</v>
      </c>
      <c r="C39" s="2">
        <v>19</v>
      </c>
      <c r="D39" s="2">
        <v>2</v>
      </c>
      <c r="E39" s="2">
        <v>21</v>
      </c>
      <c r="F39" s="5">
        <v>5</v>
      </c>
      <c r="G39" s="5">
        <v>0</v>
      </c>
      <c r="H39" s="5">
        <v>3</v>
      </c>
      <c r="I39" s="5">
        <v>0</v>
      </c>
      <c r="J39" s="5">
        <v>3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2</v>
      </c>
      <c r="Q39" s="5">
        <v>0</v>
      </c>
      <c r="R39" s="5">
        <v>6</v>
      </c>
      <c r="S39" s="5">
        <v>1</v>
      </c>
    </row>
    <row r="40" spans="1:19" ht="15.9" customHeight="1" x14ac:dyDescent="0.3">
      <c r="A40" s="4">
        <v>11300014</v>
      </c>
      <c r="B40" s="4" t="s">
        <v>115</v>
      </c>
      <c r="C40" s="2">
        <v>8</v>
      </c>
      <c r="D40" s="2">
        <v>5</v>
      </c>
      <c r="E40" s="2">
        <v>13</v>
      </c>
      <c r="F40" s="5">
        <v>4</v>
      </c>
      <c r="G40" s="5">
        <v>3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2</v>
      </c>
      <c r="Q40" s="5">
        <v>0</v>
      </c>
      <c r="R40" s="5">
        <v>2</v>
      </c>
      <c r="S40" s="5">
        <v>1</v>
      </c>
    </row>
    <row r="41" spans="1:19" ht="15.9" customHeight="1" x14ac:dyDescent="0.3">
      <c r="A41" s="4">
        <v>11300015</v>
      </c>
      <c r="B41" s="4" t="s">
        <v>116</v>
      </c>
      <c r="C41" s="2">
        <v>0</v>
      </c>
      <c r="D41" s="2">
        <v>0</v>
      </c>
      <c r="E41" s="2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1:19" ht="15.9" customHeight="1" x14ac:dyDescent="0.3">
      <c r="A42" s="4">
        <v>11300016</v>
      </c>
      <c r="B42" s="4" t="s">
        <v>186</v>
      </c>
      <c r="C42" s="2">
        <v>28</v>
      </c>
      <c r="D42" s="2">
        <v>7</v>
      </c>
      <c r="E42" s="2">
        <v>35</v>
      </c>
      <c r="F42" s="5">
        <v>5</v>
      </c>
      <c r="G42" s="5">
        <v>0</v>
      </c>
      <c r="H42" s="5">
        <v>7</v>
      </c>
      <c r="I42" s="5">
        <v>0</v>
      </c>
      <c r="J42" s="5">
        <v>3</v>
      </c>
      <c r="K42" s="5">
        <v>0</v>
      </c>
      <c r="L42" s="5">
        <v>3</v>
      </c>
      <c r="M42" s="5">
        <v>0</v>
      </c>
      <c r="N42" s="5">
        <v>1</v>
      </c>
      <c r="O42" s="5">
        <v>0</v>
      </c>
      <c r="P42" s="5">
        <v>2</v>
      </c>
      <c r="Q42" s="5">
        <v>2</v>
      </c>
      <c r="R42" s="5">
        <v>7</v>
      </c>
      <c r="S42" s="5">
        <v>5</v>
      </c>
    </row>
    <row r="43" spans="1:19" ht="15.9" customHeight="1" x14ac:dyDescent="0.3">
      <c r="A43" s="4">
        <v>11300017</v>
      </c>
      <c r="B43" s="4" t="s">
        <v>117</v>
      </c>
      <c r="C43" s="2">
        <v>0</v>
      </c>
      <c r="D43" s="2">
        <v>0</v>
      </c>
      <c r="E43" s="2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1:19" ht="15.9" customHeight="1" x14ac:dyDescent="0.3">
      <c r="A44" s="4">
        <v>11300019</v>
      </c>
      <c r="B44" s="4" t="s">
        <v>177</v>
      </c>
      <c r="C44" s="2">
        <v>27</v>
      </c>
      <c r="D44" s="2">
        <v>0</v>
      </c>
      <c r="E44" s="2">
        <v>27</v>
      </c>
      <c r="F44" s="5">
        <v>1</v>
      </c>
      <c r="G44" s="5">
        <v>0</v>
      </c>
      <c r="H44" s="5">
        <v>6</v>
      </c>
      <c r="I44" s="5">
        <v>0</v>
      </c>
      <c r="J44" s="5">
        <v>7</v>
      </c>
      <c r="K44" s="5">
        <v>0</v>
      </c>
      <c r="L44" s="5">
        <v>2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9</v>
      </c>
      <c r="S44" s="5">
        <v>0</v>
      </c>
    </row>
    <row r="45" spans="1:19" ht="15.9" customHeight="1" x14ac:dyDescent="0.3">
      <c r="A45" s="4">
        <v>11300021</v>
      </c>
      <c r="B45" s="4" t="s">
        <v>119</v>
      </c>
      <c r="C45" s="2">
        <v>0</v>
      </c>
      <c r="D45" s="2">
        <v>0</v>
      </c>
      <c r="E45" s="2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</row>
    <row r="46" spans="1:19" ht="15.9" customHeight="1" x14ac:dyDescent="0.3">
      <c r="A46" s="4">
        <v>11300022</v>
      </c>
      <c r="B46" s="4" t="s">
        <v>120</v>
      </c>
      <c r="C46" s="2">
        <v>5</v>
      </c>
      <c r="D46" s="2">
        <v>1</v>
      </c>
      <c r="E46" s="2">
        <v>6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1</v>
      </c>
      <c r="R46" s="5">
        <v>4</v>
      </c>
      <c r="S46" s="5">
        <v>0</v>
      </c>
    </row>
    <row r="47" spans="1:19" ht="15.9" customHeight="1" x14ac:dyDescent="0.3">
      <c r="A47" s="4">
        <v>11300023</v>
      </c>
      <c r="B47" s="4" t="s">
        <v>121</v>
      </c>
      <c r="C47" s="2">
        <v>46</v>
      </c>
      <c r="D47" s="2">
        <v>6</v>
      </c>
      <c r="E47" s="2">
        <v>52</v>
      </c>
      <c r="F47" s="5">
        <v>6</v>
      </c>
      <c r="G47" s="5">
        <v>1</v>
      </c>
      <c r="H47" s="5">
        <v>6</v>
      </c>
      <c r="I47" s="5">
        <v>0</v>
      </c>
      <c r="J47" s="5">
        <v>10</v>
      </c>
      <c r="K47" s="5">
        <v>0</v>
      </c>
      <c r="L47" s="5">
        <v>7</v>
      </c>
      <c r="M47" s="5">
        <v>0</v>
      </c>
      <c r="N47" s="5">
        <v>0</v>
      </c>
      <c r="O47" s="5">
        <v>0</v>
      </c>
      <c r="P47" s="5">
        <v>2</v>
      </c>
      <c r="Q47" s="5">
        <v>1</v>
      </c>
      <c r="R47" s="5">
        <v>15</v>
      </c>
      <c r="S47" s="5">
        <v>4</v>
      </c>
    </row>
    <row r="48" spans="1:19" ht="15.9" customHeight="1" x14ac:dyDescent="0.3">
      <c r="A48" s="4">
        <v>11300025</v>
      </c>
      <c r="B48" s="4" t="s">
        <v>122</v>
      </c>
      <c r="C48" s="2">
        <v>56</v>
      </c>
      <c r="D48" s="2">
        <v>10</v>
      </c>
      <c r="E48" s="2">
        <v>66</v>
      </c>
      <c r="F48" s="5">
        <v>4</v>
      </c>
      <c r="G48" s="5">
        <v>0</v>
      </c>
      <c r="H48" s="5">
        <v>17</v>
      </c>
      <c r="I48" s="5">
        <v>1</v>
      </c>
      <c r="J48" s="5">
        <v>15</v>
      </c>
      <c r="K48" s="5">
        <v>1</v>
      </c>
      <c r="L48" s="5">
        <v>2</v>
      </c>
      <c r="M48" s="5">
        <v>0</v>
      </c>
      <c r="N48" s="5">
        <v>1</v>
      </c>
      <c r="O48" s="5">
        <v>0</v>
      </c>
      <c r="P48" s="5">
        <v>3</v>
      </c>
      <c r="Q48" s="5">
        <v>2</v>
      </c>
      <c r="R48" s="5">
        <v>14</v>
      </c>
      <c r="S48" s="5">
        <v>6</v>
      </c>
    </row>
    <row r="49" spans="1:19" ht="15.9" customHeight="1" x14ac:dyDescent="0.3">
      <c r="A49" s="4">
        <v>11300028</v>
      </c>
      <c r="B49" s="4" t="s">
        <v>123</v>
      </c>
      <c r="C49" s="2">
        <v>3</v>
      </c>
      <c r="D49" s="2">
        <v>0</v>
      </c>
      <c r="E49" s="2">
        <v>3</v>
      </c>
      <c r="F49" s="5">
        <v>0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1</v>
      </c>
      <c r="M49" s="5">
        <v>0</v>
      </c>
      <c r="N49" s="5">
        <v>1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</row>
    <row r="50" spans="1:19" ht="15.9" customHeight="1" x14ac:dyDescent="0.3">
      <c r="A50" s="4">
        <v>11300032</v>
      </c>
      <c r="B50" s="4" t="s">
        <v>124</v>
      </c>
      <c r="C50" s="2">
        <v>6</v>
      </c>
      <c r="D50" s="2">
        <v>1</v>
      </c>
      <c r="E50" s="2">
        <v>7</v>
      </c>
      <c r="F50" s="5">
        <v>1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3</v>
      </c>
      <c r="M50" s="5">
        <v>0</v>
      </c>
      <c r="N50" s="5">
        <v>0</v>
      </c>
      <c r="O50" s="5">
        <v>0</v>
      </c>
      <c r="P50" s="5">
        <v>1</v>
      </c>
      <c r="Q50" s="5">
        <v>0</v>
      </c>
      <c r="R50" s="5">
        <v>1</v>
      </c>
      <c r="S50" s="5">
        <v>0</v>
      </c>
    </row>
    <row r="51" spans="1:19" ht="15.9" customHeight="1" x14ac:dyDescent="0.3">
      <c r="A51" s="4">
        <v>11300039</v>
      </c>
      <c r="B51" s="4" t="s">
        <v>125</v>
      </c>
      <c r="C51" s="2">
        <v>19</v>
      </c>
      <c r="D51" s="2">
        <v>8</v>
      </c>
      <c r="E51" s="2">
        <v>27</v>
      </c>
      <c r="F51" s="5">
        <v>2</v>
      </c>
      <c r="G51" s="5">
        <v>1</v>
      </c>
      <c r="H51" s="5">
        <v>4</v>
      </c>
      <c r="I51" s="5">
        <v>0</v>
      </c>
      <c r="J51" s="5">
        <v>4</v>
      </c>
      <c r="K51" s="5">
        <v>2</v>
      </c>
      <c r="L51" s="5">
        <v>1</v>
      </c>
      <c r="M51" s="5">
        <v>0</v>
      </c>
      <c r="N51" s="5">
        <v>1</v>
      </c>
      <c r="O51" s="5">
        <v>1</v>
      </c>
      <c r="P51" s="5">
        <v>0</v>
      </c>
      <c r="Q51" s="5">
        <v>0</v>
      </c>
      <c r="R51" s="5">
        <v>7</v>
      </c>
      <c r="S51" s="5">
        <v>4</v>
      </c>
    </row>
    <row r="52" spans="1:19" ht="15.9" customHeight="1" x14ac:dyDescent="0.3">
      <c r="A52" s="4">
        <v>11300040</v>
      </c>
      <c r="B52" s="4" t="s">
        <v>126</v>
      </c>
      <c r="C52" s="2">
        <v>20</v>
      </c>
      <c r="D52" s="2">
        <v>1</v>
      </c>
      <c r="E52" s="2">
        <v>21</v>
      </c>
      <c r="F52" s="5">
        <v>2</v>
      </c>
      <c r="G52" s="5">
        <v>0</v>
      </c>
      <c r="H52" s="5">
        <v>2</v>
      </c>
      <c r="I52" s="5">
        <v>0</v>
      </c>
      <c r="J52" s="5">
        <v>2</v>
      </c>
      <c r="K52" s="5">
        <v>0</v>
      </c>
      <c r="L52" s="5">
        <v>4</v>
      </c>
      <c r="M52" s="5">
        <v>0</v>
      </c>
      <c r="N52" s="5">
        <v>0</v>
      </c>
      <c r="O52" s="5">
        <v>0</v>
      </c>
      <c r="P52" s="5">
        <v>3</v>
      </c>
      <c r="Q52" s="5">
        <v>0</v>
      </c>
      <c r="R52" s="5">
        <v>7</v>
      </c>
      <c r="S52" s="5">
        <v>1</v>
      </c>
    </row>
    <row r="53" spans="1:19" ht="15.9" customHeight="1" x14ac:dyDescent="0.3">
      <c r="A53" s="4">
        <v>11300041</v>
      </c>
      <c r="B53" s="4" t="s">
        <v>127</v>
      </c>
      <c r="C53" s="2">
        <v>25</v>
      </c>
      <c r="D53" s="2">
        <v>7</v>
      </c>
      <c r="E53" s="2">
        <v>32</v>
      </c>
      <c r="F53" s="5">
        <v>7</v>
      </c>
      <c r="G53" s="5">
        <v>2</v>
      </c>
      <c r="H53" s="5">
        <v>0</v>
      </c>
      <c r="I53" s="5">
        <v>0</v>
      </c>
      <c r="J53" s="5">
        <v>3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4</v>
      </c>
      <c r="Q53" s="5">
        <v>2</v>
      </c>
      <c r="R53" s="5">
        <v>10</v>
      </c>
      <c r="S53" s="5">
        <v>2</v>
      </c>
    </row>
    <row r="54" spans="1:19" ht="15.9" customHeight="1" x14ac:dyDescent="0.3">
      <c r="A54" s="4">
        <v>11300050</v>
      </c>
      <c r="B54" s="4" t="s">
        <v>129</v>
      </c>
      <c r="C54" s="2">
        <v>1</v>
      </c>
      <c r="D54" s="2">
        <v>0</v>
      </c>
      <c r="E54" s="2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</row>
    <row r="55" spans="1:19" ht="15.9" customHeight="1" x14ac:dyDescent="0.3">
      <c r="A55" s="4">
        <v>11300055</v>
      </c>
      <c r="B55" s="4" t="s">
        <v>130</v>
      </c>
      <c r="C55" s="2">
        <v>10</v>
      </c>
      <c r="D55" s="2">
        <v>2</v>
      </c>
      <c r="E55" s="2">
        <v>12</v>
      </c>
      <c r="F55" s="5">
        <v>0</v>
      </c>
      <c r="G55" s="5">
        <v>0</v>
      </c>
      <c r="H55" s="5">
        <v>1</v>
      </c>
      <c r="I55" s="5">
        <v>1</v>
      </c>
      <c r="J55" s="5">
        <v>3</v>
      </c>
      <c r="K55" s="5">
        <v>1</v>
      </c>
      <c r="L55" s="5">
        <v>6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</row>
    <row r="56" spans="1:19" ht="15.9" customHeight="1" x14ac:dyDescent="0.3">
      <c r="A56" s="4">
        <v>11300056</v>
      </c>
      <c r="B56" s="4" t="s">
        <v>196</v>
      </c>
      <c r="C56" s="2">
        <v>0</v>
      </c>
      <c r="D56" s="2">
        <v>0</v>
      </c>
      <c r="E56" s="2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</row>
    <row r="57" spans="1:19" ht="15.9" customHeight="1" x14ac:dyDescent="0.3">
      <c r="A57" s="4">
        <v>11300057</v>
      </c>
      <c r="B57" s="4" t="s">
        <v>261</v>
      </c>
      <c r="C57" s="2">
        <v>9</v>
      </c>
      <c r="D57" s="2">
        <v>1</v>
      </c>
      <c r="E57" s="2">
        <v>10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1</v>
      </c>
      <c r="L57" s="5">
        <v>2</v>
      </c>
      <c r="M57" s="5">
        <v>0</v>
      </c>
      <c r="N57" s="5">
        <v>0</v>
      </c>
      <c r="O57" s="5">
        <v>0</v>
      </c>
      <c r="P57" s="5">
        <v>1</v>
      </c>
      <c r="Q57" s="5">
        <v>0</v>
      </c>
      <c r="R57" s="5">
        <v>5</v>
      </c>
      <c r="S57" s="5">
        <v>0</v>
      </c>
    </row>
    <row r="58" spans="1:19" ht="15.9" customHeight="1" x14ac:dyDescent="0.3">
      <c r="A58" s="4">
        <v>11310005</v>
      </c>
      <c r="B58" s="4" t="s">
        <v>32</v>
      </c>
      <c r="C58" s="2">
        <v>34</v>
      </c>
      <c r="D58" s="2">
        <v>5</v>
      </c>
      <c r="E58" s="2">
        <v>39</v>
      </c>
      <c r="F58" s="5">
        <v>3</v>
      </c>
      <c r="G58" s="5">
        <v>1</v>
      </c>
      <c r="H58" s="5">
        <v>10</v>
      </c>
      <c r="I58" s="5">
        <v>1</v>
      </c>
      <c r="J58" s="5">
        <v>5</v>
      </c>
      <c r="K58" s="5">
        <v>1</v>
      </c>
      <c r="L58" s="5">
        <v>6</v>
      </c>
      <c r="M58" s="5">
        <v>0</v>
      </c>
      <c r="N58" s="5">
        <v>3</v>
      </c>
      <c r="O58" s="5">
        <v>0</v>
      </c>
      <c r="P58" s="5">
        <v>2</v>
      </c>
      <c r="Q58" s="5">
        <v>2</v>
      </c>
      <c r="R58" s="5">
        <v>5</v>
      </c>
      <c r="S58" s="5">
        <v>0</v>
      </c>
    </row>
    <row r="59" spans="1:19" ht="15.9" customHeight="1" x14ac:dyDescent="0.3">
      <c r="A59" s="4">
        <v>11310006</v>
      </c>
      <c r="B59" s="4" t="s">
        <v>33</v>
      </c>
      <c r="C59" s="2">
        <v>71</v>
      </c>
      <c r="D59" s="2">
        <v>12</v>
      </c>
      <c r="E59" s="2">
        <v>83</v>
      </c>
      <c r="F59" s="5">
        <v>13</v>
      </c>
      <c r="G59" s="5">
        <v>4</v>
      </c>
      <c r="H59" s="5">
        <v>16</v>
      </c>
      <c r="I59" s="5">
        <v>3</v>
      </c>
      <c r="J59" s="5">
        <v>7</v>
      </c>
      <c r="K59" s="5">
        <v>0</v>
      </c>
      <c r="L59" s="5">
        <v>4</v>
      </c>
      <c r="M59" s="5">
        <v>0</v>
      </c>
      <c r="N59" s="5">
        <v>0</v>
      </c>
      <c r="O59" s="5">
        <v>1</v>
      </c>
      <c r="P59" s="5">
        <v>14</v>
      </c>
      <c r="Q59" s="5">
        <v>1</v>
      </c>
      <c r="R59" s="5">
        <v>17</v>
      </c>
      <c r="S59" s="5">
        <v>3</v>
      </c>
    </row>
    <row r="60" spans="1:19" ht="15.9" customHeight="1" x14ac:dyDescent="0.3">
      <c r="A60" s="4">
        <v>11310008</v>
      </c>
      <c r="B60" s="4" t="s">
        <v>187</v>
      </c>
      <c r="C60" s="2">
        <v>12</v>
      </c>
      <c r="D60" s="2">
        <v>12</v>
      </c>
      <c r="E60" s="2">
        <v>24</v>
      </c>
      <c r="F60" s="5">
        <v>1</v>
      </c>
      <c r="G60" s="5">
        <v>0</v>
      </c>
      <c r="H60" s="5">
        <v>1</v>
      </c>
      <c r="I60" s="5">
        <v>0</v>
      </c>
      <c r="J60" s="5">
        <v>0</v>
      </c>
      <c r="K60" s="5">
        <v>0</v>
      </c>
      <c r="L60" s="5">
        <v>2</v>
      </c>
      <c r="M60" s="5">
        <v>1</v>
      </c>
      <c r="N60" s="5">
        <v>2</v>
      </c>
      <c r="O60" s="5">
        <v>0</v>
      </c>
      <c r="P60" s="5">
        <v>1</v>
      </c>
      <c r="Q60" s="5">
        <v>6</v>
      </c>
      <c r="R60" s="5">
        <v>5</v>
      </c>
      <c r="S60" s="5">
        <v>5</v>
      </c>
    </row>
    <row r="61" spans="1:19" ht="15.9" customHeight="1" x14ac:dyDescent="0.3">
      <c r="A61" s="4">
        <v>11310011</v>
      </c>
      <c r="B61" s="4" t="s">
        <v>178</v>
      </c>
      <c r="C61" s="2">
        <v>74</v>
      </c>
      <c r="D61" s="2">
        <v>13</v>
      </c>
      <c r="E61" s="2">
        <v>87</v>
      </c>
      <c r="F61" s="5">
        <v>0</v>
      </c>
      <c r="G61" s="5">
        <v>0</v>
      </c>
      <c r="H61" s="5">
        <v>7</v>
      </c>
      <c r="I61" s="5">
        <v>0</v>
      </c>
      <c r="J61" s="5">
        <v>8</v>
      </c>
      <c r="K61" s="5">
        <v>0</v>
      </c>
      <c r="L61" s="5">
        <v>3</v>
      </c>
      <c r="M61" s="5">
        <v>0</v>
      </c>
      <c r="N61" s="5">
        <v>0</v>
      </c>
      <c r="O61" s="5">
        <v>0</v>
      </c>
      <c r="P61" s="5">
        <v>27</v>
      </c>
      <c r="Q61" s="5">
        <v>7</v>
      </c>
      <c r="R61" s="5">
        <v>29</v>
      </c>
      <c r="S61" s="5">
        <v>6</v>
      </c>
    </row>
    <row r="62" spans="1:19" ht="15.9" customHeight="1" x14ac:dyDescent="0.3">
      <c r="A62" s="4">
        <v>11310019</v>
      </c>
      <c r="B62" s="4" t="s">
        <v>34</v>
      </c>
      <c r="C62" s="2">
        <v>34</v>
      </c>
      <c r="D62" s="2">
        <v>10</v>
      </c>
      <c r="E62" s="2">
        <v>44</v>
      </c>
      <c r="F62" s="5">
        <v>1</v>
      </c>
      <c r="G62" s="5">
        <v>1</v>
      </c>
      <c r="H62" s="5">
        <v>5</v>
      </c>
      <c r="I62" s="5">
        <v>1</v>
      </c>
      <c r="J62" s="5">
        <v>11</v>
      </c>
      <c r="K62" s="5">
        <v>1</v>
      </c>
      <c r="L62" s="5">
        <v>1</v>
      </c>
      <c r="M62" s="5">
        <v>1</v>
      </c>
      <c r="N62" s="5">
        <v>0</v>
      </c>
      <c r="O62" s="5">
        <v>0</v>
      </c>
      <c r="P62" s="5">
        <v>3</v>
      </c>
      <c r="Q62" s="5">
        <v>2</v>
      </c>
      <c r="R62" s="5">
        <v>13</v>
      </c>
      <c r="S62" s="5">
        <v>4</v>
      </c>
    </row>
    <row r="63" spans="1:19" ht="15.9" customHeight="1" x14ac:dyDescent="0.3">
      <c r="A63" s="4">
        <v>11310029</v>
      </c>
      <c r="B63" s="4" t="s">
        <v>35</v>
      </c>
      <c r="C63" s="2">
        <v>40</v>
      </c>
      <c r="D63" s="2">
        <v>15</v>
      </c>
      <c r="E63" s="2">
        <v>55</v>
      </c>
      <c r="F63" s="5">
        <v>5</v>
      </c>
      <c r="G63" s="5">
        <v>0</v>
      </c>
      <c r="H63" s="5">
        <v>3</v>
      </c>
      <c r="I63" s="5">
        <v>0</v>
      </c>
      <c r="J63" s="5">
        <v>6</v>
      </c>
      <c r="K63" s="5">
        <v>0</v>
      </c>
      <c r="L63" s="5">
        <v>3</v>
      </c>
      <c r="M63" s="5">
        <v>2</v>
      </c>
      <c r="N63" s="5">
        <v>1</v>
      </c>
      <c r="O63" s="5">
        <v>1</v>
      </c>
      <c r="P63" s="5">
        <v>8</v>
      </c>
      <c r="Q63" s="5">
        <v>4</v>
      </c>
      <c r="R63" s="5">
        <v>14</v>
      </c>
      <c r="S63" s="5">
        <v>8</v>
      </c>
    </row>
    <row r="64" spans="1:19" ht="15.9" customHeight="1" x14ac:dyDescent="0.3">
      <c r="A64" s="4">
        <v>11310033</v>
      </c>
      <c r="B64" s="4" t="s">
        <v>36</v>
      </c>
      <c r="C64" s="2">
        <v>40</v>
      </c>
      <c r="D64" s="2">
        <v>1</v>
      </c>
      <c r="E64" s="2">
        <v>41</v>
      </c>
      <c r="F64" s="5">
        <v>3</v>
      </c>
      <c r="G64" s="5">
        <v>0</v>
      </c>
      <c r="H64" s="5">
        <v>2</v>
      </c>
      <c r="I64" s="5">
        <v>0</v>
      </c>
      <c r="J64" s="5">
        <v>7</v>
      </c>
      <c r="K64" s="5">
        <v>0</v>
      </c>
      <c r="L64" s="5">
        <v>1</v>
      </c>
      <c r="M64" s="5">
        <v>0</v>
      </c>
      <c r="N64" s="5">
        <v>2</v>
      </c>
      <c r="O64" s="5">
        <v>0</v>
      </c>
      <c r="P64" s="5">
        <v>4</v>
      </c>
      <c r="Q64" s="5">
        <v>0</v>
      </c>
      <c r="R64" s="5">
        <v>21</v>
      </c>
      <c r="S64" s="5">
        <v>1</v>
      </c>
    </row>
    <row r="65" spans="1:19" ht="15.9" customHeight="1" x14ac:dyDescent="0.3">
      <c r="A65" s="4">
        <v>11310047</v>
      </c>
      <c r="B65" s="4" t="s">
        <v>37</v>
      </c>
      <c r="C65" s="2">
        <v>48</v>
      </c>
      <c r="D65" s="2">
        <v>6</v>
      </c>
      <c r="E65" s="2">
        <v>54</v>
      </c>
      <c r="F65" s="5">
        <v>5</v>
      </c>
      <c r="G65" s="5">
        <v>1</v>
      </c>
      <c r="H65" s="5">
        <v>9</v>
      </c>
      <c r="I65" s="5">
        <v>1</v>
      </c>
      <c r="J65" s="5">
        <v>11</v>
      </c>
      <c r="K65" s="5">
        <v>0</v>
      </c>
      <c r="L65" s="5">
        <v>8</v>
      </c>
      <c r="M65" s="5">
        <v>0</v>
      </c>
      <c r="N65" s="5">
        <v>4</v>
      </c>
      <c r="O65" s="5">
        <v>1</v>
      </c>
      <c r="P65" s="5">
        <v>6</v>
      </c>
      <c r="Q65" s="5">
        <v>1</v>
      </c>
      <c r="R65" s="5">
        <v>5</v>
      </c>
      <c r="S65" s="5">
        <v>2</v>
      </c>
    </row>
    <row r="66" spans="1:19" ht="15.9" customHeight="1" x14ac:dyDescent="0.3">
      <c r="A66" s="4">
        <v>11310060</v>
      </c>
      <c r="B66" s="4" t="s">
        <v>38</v>
      </c>
      <c r="C66" s="2">
        <v>79</v>
      </c>
      <c r="D66" s="2">
        <v>12</v>
      </c>
      <c r="E66" s="2">
        <v>91</v>
      </c>
      <c r="F66" s="5">
        <v>5</v>
      </c>
      <c r="G66" s="5">
        <v>1</v>
      </c>
      <c r="H66" s="5">
        <v>14</v>
      </c>
      <c r="I66" s="5">
        <v>2</v>
      </c>
      <c r="J66" s="5">
        <v>16</v>
      </c>
      <c r="K66" s="5">
        <v>1</v>
      </c>
      <c r="L66" s="5">
        <v>11</v>
      </c>
      <c r="M66" s="5">
        <v>2</v>
      </c>
      <c r="N66" s="5">
        <v>4</v>
      </c>
      <c r="O66" s="5">
        <v>1</v>
      </c>
      <c r="P66" s="5">
        <v>6</v>
      </c>
      <c r="Q66" s="5">
        <v>2</v>
      </c>
      <c r="R66" s="5">
        <v>23</v>
      </c>
      <c r="S66" s="5">
        <v>3</v>
      </c>
    </row>
    <row r="67" spans="1:19" ht="15.9" customHeight="1" x14ac:dyDescent="0.3">
      <c r="A67" s="4">
        <v>11310064</v>
      </c>
      <c r="B67" s="4" t="s">
        <v>39</v>
      </c>
      <c r="C67" s="2">
        <v>66</v>
      </c>
      <c r="D67" s="2">
        <v>13</v>
      </c>
      <c r="E67" s="2">
        <v>79</v>
      </c>
      <c r="F67" s="5">
        <v>8</v>
      </c>
      <c r="G67" s="5">
        <v>1</v>
      </c>
      <c r="H67" s="5">
        <v>7</v>
      </c>
      <c r="I67" s="5">
        <v>3</v>
      </c>
      <c r="J67" s="5">
        <v>7</v>
      </c>
      <c r="K67" s="5">
        <v>0</v>
      </c>
      <c r="L67" s="5">
        <v>4</v>
      </c>
      <c r="M67" s="5">
        <v>0</v>
      </c>
      <c r="N67" s="5">
        <v>4</v>
      </c>
      <c r="O67" s="5">
        <v>0</v>
      </c>
      <c r="P67" s="5">
        <v>7</v>
      </c>
      <c r="Q67" s="5">
        <v>2</v>
      </c>
      <c r="R67" s="5">
        <v>29</v>
      </c>
      <c r="S67" s="5">
        <v>7</v>
      </c>
    </row>
    <row r="68" spans="1:19" ht="15.9" customHeight="1" x14ac:dyDescent="0.3">
      <c r="A68" s="4">
        <v>11310070</v>
      </c>
      <c r="B68" s="4" t="s">
        <v>40</v>
      </c>
      <c r="C68" s="2">
        <v>39</v>
      </c>
      <c r="D68" s="2">
        <v>9</v>
      </c>
      <c r="E68" s="2">
        <v>48</v>
      </c>
      <c r="F68" s="5">
        <v>7</v>
      </c>
      <c r="G68" s="5">
        <v>1</v>
      </c>
      <c r="H68" s="5">
        <v>7</v>
      </c>
      <c r="I68" s="5">
        <v>2</v>
      </c>
      <c r="J68" s="5">
        <v>3</v>
      </c>
      <c r="K68" s="5">
        <v>2</v>
      </c>
      <c r="L68" s="5">
        <v>5</v>
      </c>
      <c r="M68" s="5">
        <v>2</v>
      </c>
      <c r="N68" s="5">
        <v>6</v>
      </c>
      <c r="O68" s="5">
        <v>1</v>
      </c>
      <c r="P68" s="5">
        <v>3</v>
      </c>
      <c r="Q68" s="5">
        <v>0</v>
      </c>
      <c r="R68" s="5">
        <v>8</v>
      </c>
      <c r="S68" s="5">
        <v>1</v>
      </c>
    </row>
    <row r="69" spans="1:19" ht="15.9" customHeight="1" x14ac:dyDescent="0.3">
      <c r="A69" s="4">
        <v>11310075</v>
      </c>
      <c r="B69" s="4" t="s">
        <v>41</v>
      </c>
      <c r="C69" s="2">
        <v>37</v>
      </c>
      <c r="D69" s="2">
        <v>5</v>
      </c>
      <c r="E69" s="2">
        <v>42</v>
      </c>
      <c r="F69" s="5">
        <v>7</v>
      </c>
      <c r="G69" s="5">
        <v>1</v>
      </c>
      <c r="H69" s="5">
        <v>5</v>
      </c>
      <c r="I69" s="5">
        <v>2</v>
      </c>
      <c r="J69" s="5">
        <v>6</v>
      </c>
      <c r="K69" s="5">
        <v>0</v>
      </c>
      <c r="L69" s="5">
        <v>3</v>
      </c>
      <c r="M69" s="5">
        <v>0</v>
      </c>
      <c r="N69" s="5">
        <v>2</v>
      </c>
      <c r="O69" s="5">
        <v>0</v>
      </c>
      <c r="P69" s="5">
        <v>3</v>
      </c>
      <c r="Q69" s="5">
        <v>0</v>
      </c>
      <c r="R69" s="5">
        <v>11</v>
      </c>
      <c r="S69" s="5">
        <v>2</v>
      </c>
    </row>
    <row r="70" spans="1:19" ht="15.9" customHeight="1" x14ac:dyDescent="0.3">
      <c r="A70" s="4">
        <v>11310076</v>
      </c>
      <c r="B70" s="4" t="s">
        <v>42</v>
      </c>
      <c r="C70" s="2">
        <v>0</v>
      </c>
      <c r="D70" s="2">
        <v>0</v>
      </c>
      <c r="E70" s="2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</row>
    <row r="71" spans="1:19" ht="15.9" customHeight="1" x14ac:dyDescent="0.3">
      <c r="A71" s="4">
        <v>11310077</v>
      </c>
      <c r="B71" s="4" t="s">
        <v>43</v>
      </c>
      <c r="C71" s="2">
        <v>32</v>
      </c>
      <c r="D71" s="2">
        <v>3</v>
      </c>
      <c r="E71" s="2">
        <v>35</v>
      </c>
      <c r="F71" s="5">
        <v>4</v>
      </c>
      <c r="G71" s="5">
        <v>0</v>
      </c>
      <c r="H71" s="5">
        <v>5</v>
      </c>
      <c r="I71" s="5">
        <v>0</v>
      </c>
      <c r="J71" s="5">
        <v>4</v>
      </c>
      <c r="K71" s="5">
        <v>0</v>
      </c>
      <c r="L71" s="5">
        <v>2</v>
      </c>
      <c r="M71" s="5">
        <v>0</v>
      </c>
      <c r="N71" s="5">
        <v>0</v>
      </c>
      <c r="O71" s="5">
        <v>0</v>
      </c>
      <c r="P71" s="5">
        <v>9</v>
      </c>
      <c r="Q71" s="5">
        <v>2</v>
      </c>
      <c r="R71" s="5">
        <v>8</v>
      </c>
      <c r="S71" s="5">
        <v>1</v>
      </c>
    </row>
    <row r="72" spans="1:19" ht="15.9" customHeight="1" x14ac:dyDescent="0.3">
      <c r="A72" s="4">
        <v>11310098</v>
      </c>
      <c r="B72" s="4" t="s">
        <v>44</v>
      </c>
      <c r="C72" s="2">
        <v>31</v>
      </c>
      <c r="D72" s="2">
        <v>3</v>
      </c>
      <c r="E72" s="2">
        <v>34</v>
      </c>
      <c r="F72" s="5">
        <v>4</v>
      </c>
      <c r="G72" s="5">
        <v>0</v>
      </c>
      <c r="H72" s="5">
        <v>12</v>
      </c>
      <c r="I72" s="5">
        <v>1</v>
      </c>
      <c r="J72" s="5">
        <v>4</v>
      </c>
      <c r="K72" s="5">
        <v>0</v>
      </c>
      <c r="L72" s="5">
        <v>0</v>
      </c>
      <c r="M72" s="5">
        <v>1</v>
      </c>
      <c r="N72" s="5">
        <v>0</v>
      </c>
      <c r="O72" s="5">
        <v>0</v>
      </c>
      <c r="P72" s="5">
        <v>1</v>
      </c>
      <c r="Q72" s="5">
        <v>0</v>
      </c>
      <c r="R72" s="5">
        <v>10</v>
      </c>
      <c r="S72" s="5">
        <v>1</v>
      </c>
    </row>
    <row r="73" spans="1:19" ht="15.9" customHeight="1" x14ac:dyDescent="0.3">
      <c r="A73" s="4">
        <v>11310099</v>
      </c>
      <c r="B73" s="4" t="s">
        <v>45</v>
      </c>
      <c r="C73" s="2">
        <v>0</v>
      </c>
      <c r="D73" s="2">
        <v>0</v>
      </c>
      <c r="E73" s="2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</row>
    <row r="74" spans="1:19" ht="15.9" customHeight="1" x14ac:dyDescent="0.3">
      <c r="A74" s="4">
        <v>11310115</v>
      </c>
      <c r="B74" s="4" t="s">
        <v>46</v>
      </c>
      <c r="C74" s="2">
        <v>17</v>
      </c>
      <c r="D74" s="2">
        <v>7</v>
      </c>
      <c r="E74" s="2">
        <v>24</v>
      </c>
      <c r="F74" s="5">
        <v>0</v>
      </c>
      <c r="G74" s="5">
        <v>0</v>
      </c>
      <c r="H74" s="5">
        <v>5</v>
      </c>
      <c r="I74" s="5">
        <v>1</v>
      </c>
      <c r="J74" s="5">
        <v>5</v>
      </c>
      <c r="K74" s="5">
        <v>4</v>
      </c>
      <c r="L74" s="5">
        <v>4</v>
      </c>
      <c r="M74" s="5">
        <v>0</v>
      </c>
      <c r="N74" s="5">
        <v>0</v>
      </c>
      <c r="O74" s="5">
        <v>0</v>
      </c>
      <c r="P74" s="5">
        <v>2</v>
      </c>
      <c r="Q74" s="5">
        <v>1</v>
      </c>
      <c r="R74" s="5">
        <v>1</v>
      </c>
      <c r="S74" s="5">
        <v>1</v>
      </c>
    </row>
    <row r="75" spans="1:19" ht="15.9" customHeight="1" x14ac:dyDescent="0.3">
      <c r="A75" s="4">
        <v>11310117</v>
      </c>
      <c r="B75" s="4" t="s">
        <v>47</v>
      </c>
      <c r="C75" s="2">
        <v>0</v>
      </c>
      <c r="D75" s="2">
        <v>0</v>
      </c>
      <c r="E75" s="2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</row>
    <row r="76" spans="1:19" ht="15.9" customHeight="1" x14ac:dyDescent="0.3">
      <c r="A76" s="4">
        <v>11310121</v>
      </c>
      <c r="B76" s="4" t="s">
        <v>48</v>
      </c>
      <c r="C76" s="2">
        <v>43</v>
      </c>
      <c r="D76" s="2">
        <v>12</v>
      </c>
      <c r="E76" s="2">
        <v>55</v>
      </c>
      <c r="F76" s="5">
        <v>5</v>
      </c>
      <c r="G76" s="5">
        <v>1</v>
      </c>
      <c r="H76" s="5">
        <v>8</v>
      </c>
      <c r="I76" s="5">
        <v>3</v>
      </c>
      <c r="J76" s="5">
        <v>6</v>
      </c>
      <c r="K76" s="5">
        <v>1</v>
      </c>
      <c r="L76" s="5">
        <v>5</v>
      </c>
      <c r="M76" s="5">
        <v>0</v>
      </c>
      <c r="N76" s="5">
        <v>2</v>
      </c>
      <c r="O76" s="5">
        <v>0</v>
      </c>
      <c r="P76" s="5">
        <v>5</v>
      </c>
      <c r="Q76" s="5">
        <v>5</v>
      </c>
      <c r="R76" s="5">
        <v>12</v>
      </c>
      <c r="S76" s="5">
        <v>2</v>
      </c>
    </row>
    <row r="77" spans="1:19" ht="15.9" customHeight="1" x14ac:dyDescent="0.3">
      <c r="A77" s="4">
        <v>11310123</v>
      </c>
      <c r="B77" s="4" t="s">
        <v>49</v>
      </c>
      <c r="C77" s="2">
        <v>23</v>
      </c>
      <c r="D77" s="2">
        <v>2</v>
      </c>
      <c r="E77" s="2">
        <v>25</v>
      </c>
      <c r="F77" s="5">
        <v>2</v>
      </c>
      <c r="G77" s="5">
        <v>0</v>
      </c>
      <c r="H77" s="5">
        <v>4</v>
      </c>
      <c r="I77" s="5">
        <v>0</v>
      </c>
      <c r="J77" s="5">
        <v>7</v>
      </c>
      <c r="K77" s="5">
        <v>0</v>
      </c>
      <c r="L77" s="5">
        <v>3</v>
      </c>
      <c r="M77" s="5">
        <v>0</v>
      </c>
      <c r="N77" s="5">
        <v>4</v>
      </c>
      <c r="O77" s="5">
        <v>0</v>
      </c>
      <c r="P77" s="5">
        <v>0</v>
      </c>
      <c r="Q77" s="5">
        <v>2</v>
      </c>
      <c r="R77" s="5">
        <v>3</v>
      </c>
      <c r="S77" s="5">
        <v>0</v>
      </c>
    </row>
    <row r="78" spans="1:19" ht="15.9" customHeight="1" x14ac:dyDescent="0.3">
      <c r="A78" s="4">
        <v>11310124</v>
      </c>
      <c r="B78" s="4" t="s">
        <v>50</v>
      </c>
      <c r="C78" s="2">
        <v>0</v>
      </c>
      <c r="D78" s="2">
        <v>0</v>
      </c>
      <c r="E78" s="2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</row>
    <row r="79" spans="1:19" ht="15.9" customHeight="1" x14ac:dyDescent="0.3">
      <c r="A79" s="4">
        <v>11310126</v>
      </c>
      <c r="B79" s="4" t="s">
        <v>51</v>
      </c>
      <c r="C79" s="2">
        <v>36</v>
      </c>
      <c r="D79" s="2">
        <v>3</v>
      </c>
      <c r="E79" s="2">
        <v>39</v>
      </c>
      <c r="F79" s="5">
        <v>3</v>
      </c>
      <c r="G79" s="5">
        <v>0</v>
      </c>
      <c r="H79" s="5">
        <v>6</v>
      </c>
      <c r="I79" s="5">
        <v>1</v>
      </c>
      <c r="J79" s="5">
        <v>10</v>
      </c>
      <c r="K79" s="5">
        <v>1</v>
      </c>
      <c r="L79" s="5">
        <v>7</v>
      </c>
      <c r="M79" s="5">
        <v>0</v>
      </c>
      <c r="N79" s="5">
        <v>1</v>
      </c>
      <c r="O79" s="5">
        <v>1</v>
      </c>
      <c r="P79" s="5">
        <v>2</v>
      </c>
      <c r="Q79" s="5">
        <v>0</v>
      </c>
      <c r="R79" s="5">
        <v>7</v>
      </c>
      <c r="S79" s="5">
        <v>0</v>
      </c>
    </row>
    <row r="80" spans="1:19" ht="15.9" customHeight="1" x14ac:dyDescent="0.3">
      <c r="A80" s="4">
        <v>11310129</v>
      </c>
      <c r="B80" s="4" t="s">
        <v>52</v>
      </c>
      <c r="C80" s="2">
        <v>33</v>
      </c>
      <c r="D80" s="2">
        <v>2</v>
      </c>
      <c r="E80" s="2">
        <v>35</v>
      </c>
      <c r="F80" s="5">
        <v>3</v>
      </c>
      <c r="G80" s="5">
        <v>0</v>
      </c>
      <c r="H80" s="5">
        <v>9</v>
      </c>
      <c r="I80" s="5">
        <v>0</v>
      </c>
      <c r="J80" s="5">
        <v>3</v>
      </c>
      <c r="K80" s="5">
        <v>1</v>
      </c>
      <c r="L80" s="5">
        <v>2</v>
      </c>
      <c r="M80" s="5">
        <v>1</v>
      </c>
      <c r="N80" s="5">
        <v>6</v>
      </c>
      <c r="O80" s="5">
        <v>0</v>
      </c>
      <c r="P80" s="5">
        <v>3</v>
      </c>
      <c r="Q80" s="5">
        <v>0</v>
      </c>
      <c r="R80" s="5">
        <v>7</v>
      </c>
      <c r="S80" s="5">
        <v>0</v>
      </c>
    </row>
    <row r="81" spans="1:19" ht="15.9" customHeight="1" x14ac:dyDescent="0.3">
      <c r="A81" s="4">
        <v>11310130</v>
      </c>
      <c r="B81" s="4" t="s">
        <v>53</v>
      </c>
      <c r="C81" s="2">
        <v>3</v>
      </c>
      <c r="D81" s="2">
        <v>0</v>
      </c>
      <c r="E81" s="2">
        <v>3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3</v>
      </c>
      <c r="S81" s="5">
        <v>0</v>
      </c>
    </row>
    <row r="82" spans="1:19" ht="15.9" customHeight="1" x14ac:dyDescent="0.3">
      <c r="A82" s="4">
        <v>11310131</v>
      </c>
      <c r="B82" s="4" t="s">
        <v>54</v>
      </c>
      <c r="C82" s="2">
        <v>25</v>
      </c>
      <c r="D82" s="2">
        <v>2</v>
      </c>
      <c r="E82" s="2">
        <v>27</v>
      </c>
      <c r="F82" s="5">
        <v>3</v>
      </c>
      <c r="G82" s="5">
        <v>0</v>
      </c>
      <c r="H82" s="5">
        <v>2</v>
      </c>
      <c r="I82" s="5">
        <v>0</v>
      </c>
      <c r="J82" s="5">
        <v>9</v>
      </c>
      <c r="K82" s="5">
        <v>0</v>
      </c>
      <c r="L82" s="5">
        <v>2</v>
      </c>
      <c r="M82" s="5">
        <v>0</v>
      </c>
      <c r="N82" s="5">
        <v>2</v>
      </c>
      <c r="O82" s="5">
        <v>0</v>
      </c>
      <c r="P82" s="5">
        <v>0</v>
      </c>
      <c r="Q82" s="5">
        <v>0</v>
      </c>
      <c r="R82" s="5">
        <v>7</v>
      </c>
      <c r="S82" s="5">
        <v>2</v>
      </c>
    </row>
    <row r="83" spans="1:19" ht="15.9" customHeight="1" x14ac:dyDescent="0.3">
      <c r="A83" s="4">
        <v>11310132</v>
      </c>
      <c r="B83" s="4" t="s">
        <v>197</v>
      </c>
      <c r="C83" s="2">
        <v>24</v>
      </c>
      <c r="D83" s="2">
        <v>5</v>
      </c>
      <c r="E83" s="2">
        <v>29</v>
      </c>
      <c r="F83" s="5">
        <v>1</v>
      </c>
      <c r="G83" s="5">
        <v>0</v>
      </c>
      <c r="H83" s="5">
        <v>7</v>
      </c>
      <c r="I83" s="5">
        <v>1</v>
      </c>
      <c r="J83" s="5">
        <v>5</v>
      </c>
      <c r="K83" s="5">
        <v>1</v>
      </c>
      <c r="L83" s="5">
        <v>2</v>
      </c>
      <c r="M83" s="5">
        <v>0</v>
      </c>
      <c r="N83" s="5">
        <v>1</v>
      </c>
      <c r="O83" s="5">
        <v>0</v>
      </c>
      <c r="P83" s="5">
        <v>3</v>
      </c>
      <c r="Q83" s="5">
        <v>1</v>
      </c>
      <c r="R83" s="5">
        <v>5</v>
      </c>
      <c r="S83" s="5">
        <v>2</v>
      </c>
    </row>
    <row r="84" spans="1:19" ht="15.9" customHeight="1" x14ac:dyDescent="0.3">
      <c r="A84" s="4">
        <v>11310133</v>
      </c>
      <c r="B84" s="4" t="s">
        <v>262</v>
      </c>
      <c r="C84" s="2">
        <v>0</v>
      </c>
      <c r="D84" s="2">
        <v>0</v>
      </c>
      <c r="E84" s="2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</row>
    <row r="85" spans="1:19" ht="15.9" customHeight="1" x14ac:dyDescent="0.3">
      <c r="A85" s="4">
        <v>11320005</v>
      </c>
      <c r="B85" s="4" t="s">
        <v>55</v>
      </c>
      <c r="C85" s="2">
        <v>61</v>
      </c>
      <c r="D85" s="2">
        <v>13</v>
      </c>
      <c r="E85" s="2">
        <v>74</v>
      </c>
      <c r="F85" s="5">
        <v>5</v>
      </c>
      <c r="G85" s="5">
        <v>2</v>
      </c>
      <c r="H85" s="5">
        <v>4</v>
      </c>
      <c r="I85" s="5">
        <v>1</v>
      </c>
      <c r="J85" s="5">
        <v>13</v>
      </c>
      <c r="K85" s="5">
        <v>0</v>
      </c>
      <c r="L85" s="5">
        <v>3</v>
      </c>
      <c r="M85" s="5">
        <v>0</v>
      </c>
      <c r="N85" s="5">
        <v>3</v>
      </c>
      <c r="O85" s="5">
        <v>1</v>
      </c>
      <c r="P85" s="5">
        <v>8</v>
      </c>
      <c r="Q85" s="5">
        <v>4</v>
      </c>
      <c r="R85" s="5">
        <v>25</v>
      </c>
      <c r="S85" s="5">
        <v>5</v>
      </c>
    </row>
    <row r="86" spans="1:19" ht="15.9" customHeight="1" x14ac:dyDescent="0.3">
      <c r="A86" s="4">
        <v>11320027</v>
      </c>
      <c r="B86" s="4" t="s">
        <v>56</v>
      </c>
      <c r="C86" s="2">
        <v>0</v>
      </c>
      <c r="D86" s="2">
        <v>0</v>
      </c>
      <c r="E86" s="2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1:19" ht="15.9" customHeight="1" x14ac:dyDescent="0.3">
      <c r="A87" s="4">
        <v>11320032</v>
      </c>
      <c r="B87" s="4" t="s">
        <v>58</v>
      </c>
      <c r="C87" s="2">
        <v>0</v>
      </c>
      <c r="D87" s="2">
        <v>1</v>
      </c>
      <c r="E87" s="2">
        <v>1</v>
      </c>
      <c r="F87" s="5">
        <v>0</v>
      </c>
      <c r="G87" s="5">
        <v>0</v>
      </c>
      <c r="H87" s="5">
        <v>0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</row>
    <row r="88" spans="1:19" ht="15.9" customHeight="1" x14ac:dyDescent="0.3">
      <c r="A88" s="4">
        <v>11320033</v>
      </c>
      <c r="B88" s="4" t="s">
        <v>59</v>
      </c>
      <c r="C88" s="2">
        <v>8</v>
      </c>
      <c r="D88" s="2">
        <v>2</v>
      </c>
      <c r="E88" s="2">
        <v>10</v>
      </c>
      <c r="F88" s="5">
        <v>1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0</v>
      </c>
      <c r="M88" s="5">
        <v>1</v>
      </c>
      <c r="N88" s="5">
        <v>0</v>
      </c>
      <c r="O88" s="5">
        <v>0</v>
      </c>
      <c r="P88" s="5">
        <v>1</v>
      </c>
      <c r="Q88" s="5">
        <v>0</v>
      </c>
      <c r="R88" s="5">
        <v>5</v>
      </c>
      <c r="S88" s="5">
        <v>1</v>
      </c>
    </row>
    <row r="89" spans="1:19" ht="15.9" customHeight="1" x14ac:dyDescent="0.3">
      <c r="A89" s="4">
        <v>11320039</v>
      </c>
      <c r="B89" s="4" t="s">
        <v>60</v>
      </c>
      <c r="C89" s="2">
        <v>14</v>
      </c>
      <c r="D89" s="2">
        <v>1</v>
      </c>
      <c r="E89" s="2">
        <v>15</v>
      </c>
      <c r="F89" s="5">
        <v>0</v>
      </c>
      <c r="G89" s="5">
        <v>0</v>
      </c>
      <c r="H89" s="5">
        <v>2</v>
      </c>
      <c r="I89" s="5">
        <v>0</v>
      </c>
      <c r="J89" s="5">
        <v>0</v>
      </c>
      <c r="K89" s="5">
        <v>0</v>
      </c>
      <c r="L89" s="5">
        <v>2</v>
      </c>
      <c r="M89" s="5">
        <v>0</v>
      </c>
      <c r="N89" s="5">
        <v>5</v>
      </c>
      <c r="O89" s="5">
        <v>0</v>
      </c>
      <c r="P89" s="5">
        <v>4</v>
      </c>
      <c r="Q89" s="5">
        <v>1</v>
      </c>
      <c r="R89" s="5">
        <v>1</v>
      </c>
      <c r="S89" s="5">
        <v>0</v>
      </c>
    </row>
    <row r="90" spans="1:19" ht="15.9" customHeight="1" x14ac:dyDescent="0.3">
      <c r="A90" s="4">
        <v>11320040</v>
      </c>
      <c r="B90" s="4" t="s">
        <v>61</v>
      </c>
      <c r="C90" s="2">
        <v>0</v>
      </c>
      <c r="D90" s="2">
        <v>0</v>
      </c>
      <c r="E90" s="2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</row>
    <row r="91" spans="1:19" ht="15.9" customHeight="1" x14ac:dyDescent="0.3">
      <c r="A91" s="4">
        <v>11320041</v>
      </c>
      <c r="B91" s="4" t="s">
        <v>62</v>
      </c>
      <c r="C91" s="2">
        <v>39</v>
      </c>
      <c r="D91" s="2">
        <v>9</v>
      </c>
      <c r="E91" s="2">
        <v>48</v>
      </c>
      <c r="F91" s="5">
        <v>0</v>
      </c>
      <c r="G91" s="5">
        <v>0</v>
      </c>
      <c r="H91" s="5">
        <v>8</v>
      </c>
      <c r="I91" s="5">
        <v>0</v>
      </c>
      <c r="J91" s="5">
        <v>6</v>
      </c>
      <c r="K91" s="5">
        <v>1</v>
      </c>
      <c r="L91" s="5">
        <v>6</v>
      </c>
      <c r="M91" s="5">
        <v>1</v>
      </c>
      <c r="N91" s="5">
        <v>1</v>
      </c>
      <c r="O91" s="5">
        <v>0</v>
      </c>
      <c r="P91" s="5">
        <v>4</v>
      </c>
      <c r="Q91" s="5">
        <v>1</v>
      </c>
      <c r="R91" s="5">
        <v>14</v>
      </c>
      <c r="S91" s="5">
        <v>6</v>
      </c>
    </row>
    <row r="92" spans="1:19" ht="15.9" customHeight="1" x14ac:dyDescent="0.3">
      <c r="A92" s="4">
        <v>11320045</v>
      </c>
      <c r="B92" s="4" t="s">
        <v>179</v>
      </c>
      <c r="C92" s="2">
        <v>4</v>
      </c>
      <c r="D92" s="2">
        <v>3</v>
      </c>
      <c r="E92" s="2">
        <v>7</v>
      </c>
      <c r="F92" s="5">
        <v>0</v>
      </c>
      <c r="G92" s="5">
        <v>0</v>
      </c>
      <c r="H92" s="5">
        <v>0</v>
      </c>
      <c r="I92" s="5">
        <v>0</v>
      </c>
      <c r="J92" s="5">
        <v>2</v>
      </c>
      <c r="K92" s="5">
        <v>0</v>
      </c>
      <c r="L92" s="5">
        <v>1</v>
      </c>
      <c r="M92" s="5">
        <v>0</v>
      </c>
      <c r="N92" s="5">
        <v>0</v>
      </c>
      <c r="O92" s="5">
        <v>0</v>
      </c>
      <c r="P92" s="5">
        <v>1</v>
      </c>
      <c r="Q92" s="5">
        <v>1</v>
      </c>
      <c r="R92" s="5">
        <v>0</v>
      </c>
      <c r="S92" s="5">
        <v>2</v>
      </c>
    </row>
    <row r="93" spans="1:19" ht="15.9" customHeight="1" x14ac:dyDescent="0.3">
      <c r="A93" s="4">
        <v>11320046</v>
      </c>
      <c r="B93" s="4" t="s">
        <v>444</v>
      </c>
      <c r="C93" s="2">
        <v>33</v>
      </c>
      <c r="D93" s="2">
        <v>15</v>
      </c>
      <c r="E93" s="2">
        <v>48</v>
      </c>
      <c r="F93" s="5">
        <v>9</v>
      </c>
      <c r="G93" s="5">
        <v>5</v>
      </c>
      <c r="H93" s="5">
        <v>5</v>
      </c>
      <c r="I93" s="5">
        <v>5</v>
      </c>
      <c r="J93" s="5">
        <v>7</v>
      </c>
      <c r="K93" s="5">
        <v>2</v>
      </c>
      <c r="L93" s="5">
        <v>2</v>
      </c>
      <c r="M93" s="5">
        <v>0</v>
      </c>
      <c r="N93" s="5">
        <v>0</v>
      </c>
      <c r="O93" s="5">
        <v>0</v>
      </c>
      <c r="P93" s="5">
        <v>2</v>
      </c>
      <c r="Q93" s="5">
        <v>1</v>
      </c>
      <c r="R93" s="5">
        <v>8</v>
      </c>
      <c r="S93" s="5">
        <v>2</v>
      </c>
    </row>
    <row r="94" spans="1:19" ht="15.9" customHeight="1" x14ac:dyDescent="0.3">
      <c r="A94" s="4">
        <v>11340001</v>
      </c>
      <c r="B94" s="4" t="s">
        <v>131</v>
      </c>
      <c r="C94" s="2">
        <v>40</v>
      </c>
      <c r="D94" s="2">
        <v>9</v>
      </c>
      <c r="E94" s="2">
        <v>49</v>
      </c>
      <c r="F94" s="5">
        <v>5</v>
      </c>
      <c r="G94" s="5">
        <v>1</v>
      </c>
      <c r="H94" s="5">
        <v>8</v>
      </c>
      <c r="I94" s="5">
        <v>1</v>
      </c>
      <c r="J94" s="5">
        <v>8</v>
      </c>
      <c r="K94" s="5">
        <v>2</v>
      </c>
      <c r="L94" s="5">
        <v>0</v>
      </c>
      <c r="M94" s="5">
        <v>1</v>
      </c>
      <c r="N94" s="5">
        <v>0</v>
      </c>
      <c r="O94" s="5">
        <v>1</v>
      </c>
      <c r="P94" s="5">
        <v>1</v>
      </c>
      <c r="Q94" s="5">
        <v>1</v>
      </c>
      <c r="R94" s="5">
        <v>18</v>
      </c>
      <c r="S94" s="5">
        <v>2</v>
      </c>
    </row>
    <row r="95" spans="1:19" ht="15.9" customHeight="1" x14ac:dyDescent="0.3">
      <c r="A95" s="4">
        <v>11340003</v>
      </c>
      <c r="B95" s="4" t="s">
        <v>132</v>
      </c>
      <c r="C95" s="2">
        <v>0</v>
      </c>
      <c r="D95" s="2">
        <v>0</v>
      </c>
      <c r="E95" s="2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</row>
    <row r="96" spans="1:19" ht="15.9" customHeight="1" x14ac:dyDescent="0.3">
      <c r="A96" s="4">
        <v>11340007</v>
      </c>
      <c r="B96" s="4" t="s">
        <v>133</v>
      </c>
      <c r="C96" s="2">
        <v>35</v>
      </c>
      <c r="D96" s="2">
        <v>9</v>
      </c>
      <c r="E96" s="2">
        <v>44</v>
      </c>
      <c r="F96" s="5">
        <v>10</v>
      </c>
      <c r="G96" s="5">
        <v>0</v>
      </c>
      <c r="H96" s="5">
        <v>3</v>
      </c>
      <c r="I96" s="5">
        <v>1</v>
      </c>
      <c r="J96" s="5">
        <v>3</v>
      </c>
      <c r="K96" s="5">
        <v>2</v>
      </c>
      <c r="L96" s="5">
        <v>1</v>
      </c>
      <c r="M96" s="5">
        <v>0</v>
      </c>
      <c r="N96" s="5">
        <v>3</v>
      </c>
      <c r="O96" s="5">
        <v>0</v>
      </c>
      <c r="P96" s="5">
        <v>7</v>
      </c>
      <c r="Q96" s="5">
        <v>4</v>
      </c>
      <c r="R96" s="5">
        <v>8</v>
      </c>
      <c r="S96" s="5">
        <v>2</v>
      </c>
    </row>
    <row r="97" spans="1:19" ht="15.9" customHeight="1" x14ac:dyDescent="0.3">
      <c r="A97" s="4">
        <v>11340008</v>
      </c>
      <c r="B97" s="4" t="s">
        <v>134</v>
      </c>
      <c r="C97" s="2">
        <v>7</v>
      </c>
      <c r="D97" s="2">
        <v>0</v>
      </c>
      <c r="E97" s="2">
        <v>7</v>
      </c>
      <c r="F97" s="5">
        <v>2</v>
      </c>
      <c r="G97" s="5">
        <v>0</v>
      </c>
      <c r="H97" s="5">
        <v>4</v>
      </c>
      <c r="I97" s="5">
        <v>0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</row>
    <row r="98" spans="1:19" ht="15.9" customHeight="1" x14ac:dyDescent="0.3">
      <c r="A98" s="4">
        <v>11340010</v>
      </c>
      <c r="B98" s="4" t="s">
        <v>135</v>
      </c>
      <c r="C98" s="2">
        <v>213</v>
      </c>
      <c r="D98" s="2">
        <v>131</v>
      </c>
      <c r="E98" s="2">
        <v>344</v>
      </c>
      <c r="F98" s="5">
        <v>57</v>
      </c>
      <c r="G98" s="5">
        <v>41</v>
      </c>
      <c r="H98" s="5">
        <v>86</v>
      </c>
      <c r="I98" s="5">
        <v>77</v>
      </c>
      <c r="J98" s="5">
        <v>21</v>
      </c>
      <c r="K98" s="5">
        <v>1</v>
      </c>
      <c r="L98" s="5">
        <v>12</v>
      </c>
      <c r="M98" s="5">
        <v>1</v>
      </c>
      <c r="N98" s="5">
        <v>6</v>
      </c>
      <c r="O98" s="5">
        <v>1</v>
      </c>
      <c r="P98" s="5">
        <v>13</v>
      </c>
      <c r="Q98" s="5">
        <v>7</v>
      </c>
      <c r="R98" s="5">
        <v>18</v>
      </c>
      <c r="S98" s="5">
        <v>3</v>
      </c>
    </row>
    <row r="99" spans="1:19" ht="15.9" customHeight="1" x14ac:dyDescent="0.3">
      <c r="A99" s="4">
        <v>11340012</v>
      </c>
      <c r="B99" s="4" t="s">
        <v>136</v>
      </c>
      <c r="C99" s="2">
        <v>31</v>
      </c>
      <c r="D99" s="2">
        <v>1</v>
      </c>
      <c r="E99" s="2">
        <v>32</v>
      </c>
      <c r="F99" s="5">
        <v>3</v>
      </c>
      <c r="G99" s="5">
        <v>0</v>
      </c>
      <c r="H99" s="5">
        <v>12</v>
      </c>
      <c r="I99" s="5">
        <v>1</v>
      </c>
      <c r="J99" s="5">
        <v>11</v>
      </c>
      <c r="K99" s="5">
        <v>0</v>
      </c>
      <c r="L99" s="5">
        <v>4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1</v>
      </c>
      <c r="S99" s="5">
        <v>0</v>
      </c>
    </row>
    <row r="100" spans="1:19" ht="15.9" customHeight="1" x14ac:dyDescent="0.3">
      <c r="A100" s="4">
        <v>11340013</v>
      </c>
      <c r="B100" s="4" t="s">
        <v>137</v>
      </c>
      <c r="C100" s="2">
        <v>0</v>
      </c>
      <c r="D100" s="2">
        <v>0</v>
      </c>
      <c r="E100" s="2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</row>
    <row r="101" spans="1:19" ht="15.9" customHeight="1" x14ac:dyDescent="0.3">
      <c r="A101" s="4">
        <v>11340014</v>
      </c>
      <c r="B101" s="4" t="s">
        <v>138</v>
      </c>
      <c r="C101" s="2">
        <v>24</v>
      </c>
      <c r="D101" s="2">
        <v>8</v>
      </c>
      <c r="E101" s="2">
        <v>32</v>
      </c>
      <c r="F101" s="5">
        <v>4</v>
      </c>
      <c r="G101" s="5">
        <v>3</v>
      </c>
      <c r="H101" s="5">
        <v>4</v>
      </c>
      <c r="I101" s="5">
        <v>1</v>
      </c>
      <c r="J101" s="5">
        <v>2</v>
      </c>
      <c r="K101" s="5">
        <v>0</v>
      </c>
      <c r="L101" s="5">
        <v>2</v>
      </c>
      <c r="M101" s="5">
        <v>0</v>
      </c>
      <c r="N101" s="5">
        <v>2</v>
      </c>
      <c r="O101" s="5">
        <v>0</v>
      </c>
      <c r="P101" s="5">
        <v>3</v>
      </c>
      <c r="Q101" s="5">
        <v>3</v>
      </c>
      <c r="R101" s="5">
        <v>7</v>
      </c>
      <c r="S101" s="5">
        <v>1</v>
      </c>
    </row>
    <row r="102" spans="1:19" ht="15.9" customHeight="1" x14ac:dyDescent="0.3">
      <c r="A102" s="4">
        <v>11340017</v>
      </c>
      <c r="B102" s="4" t="s">
        <v>139</v>
      </c>
      <c r="C102" s="2">
        <v>20</v>
      </c>
      <c r="D102" s="2">
        <v>3</v>
      </c>
      <c r="E102" s="2">
        <v>23</v>
      </c>
      <c r="F102" s="5">
        <v>4</v>
      </c>
      <c r="G102" s="5">
        <v>1</v>
      </c>
      <c r="H102" s="5">
        <v>2</v>
      </c>
      <c r="I102" s="5">
        <v>0</v>
      </c>
      <c r="J102" s="5">
        <v>9</v>
      </c>
      <c r="K102" s="5">
        <v>0</v>
      </c>
      <c r="L102" s="5">
        <v>3</v>
      </c>
      <c r="M102" s="5">
        <v>0</v>
      </c>
      <c r="N102" s="5">
        <v>2</v>
      </c>
      <c r="O102" s="5">
        <v>0</v>
      </c>
      <c r="P102" s="5">
        <v>0</v>
      </c>
      <c r="Q102" s="5">
        <v>2</v>
      </c>
      <c r="R102" s="5">
        <v>0</v>
      </c>
      <c r="S102" s="5">
        <v>0</v>
      </c>
    </row>
    <row r="103" spans="1:19" ht="15.9" customHeight="1" x14ac:dyDescent="0.3">
      <c r="A103" s="4">
        <v>11340022</v>
      </c>
      <c r="B103" s="4" t="s">
        <v>140</v>
      </c>
      <c r="C103" s="2">
        <v>0</v>
      </c>
      <c r="D103" s="2">
        <v>0</v>
      </c>
      <c r="E103" s="2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</row>
    <row r="104" spans="1:19" ht="15.9" customHeight="1" x14ac:dyDescent="0.3">
      <c r="A104" s="4">
        <v>11340033</v>
      </c>
      <c r="B104" s="4" t="s">
        <v>141</v>
      </c>
      <c r="C104" s="2">
        <v>12</v>
      </c>
      <c r="D104" s="2">
        <v>5</v>
      </c>
      <c r="E104" s="2">
        <v>17</v>
      </c>
      <c r="F104" s="5">
        <v>0</v>
      </c>
      <c r="G104" s="5">
        <v>0</v>
      </c>
      <c r="H104" s="5">
        <v>1</v>
      </c>
      <c r="I104" s="5">
        <v>0</v>
      </c>
      <c r="J104" s="5">
        <v>1</v>
      </c>
      <c r="K104" s="5">
        <v>0</v>
      </c>
      <c r="L104" s="5">
        <v>2</v>
      </c>
      <c r="M104" s="5">
        <v>0</v>
      </c>
      <c r="N104" s="5">
        <v>0</v>
      </c>
      <c r="O104" s="5">
        <v>1</v>
      </c>
      <c r="P104" s="5">
        <v>2</v>
      </c>
      <c r="Q104" s="5">
        <v>1</v>
      </c>
      <c r="R104" s="5">
        <v>6</v>
      </c>
      <c r="S104" s="5">
        <v>3</v>
      </c>
    </row>
    <row r="105" spans="1:19" ht="15.9" customHeight="1" x14ac:dyDescent="0.3">
      <c r="A105" s="4">
        <v>11340035</v>
      </c>
      <c r="B105" s="4" t="s">
        <v>142</v>
      </c>
      <c r="C105" s="2">
        <v>1</v>
      </c>
      <c r="D105" s="2">
        <v>0</v>
      </c>
      <c r="E105" s="2">
        <v>1</v>
      </c>
      <c r="F105" s="5">
        <v>0</v>
      </c>
      <c r="G105" s="5">
        <v>0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</row>
    <row r="106" spans="1:19" ht="15.9" customHeight="1" x14ac:dyDescent="0.3">
      <c r="A106" s="4">
        <v>11340040</v>
      </c>
      <c r="B106" s="4" t="s">
        <v>143</v>
      </c>
      <c r="C106" s="2">
        <v>36</v>
      </c>
      <c r="D106" s="2">
        <v>3</v>
      </c>
      <c r="E106" s="2">
        <v>39</v>
      </c>
      <c r="F106" s="5">
        <v>0</v>
      </c>
      <c r="G106" s="5">
        <v>0</v>
      </c>
      <c r="H106" s="5">
        <v>6</v>
      </c>
      <c r="I106" s="5">
        <v>0</v>
      </c>
      <c r="J106" s="5">
        <v>6</v>
      </c>
      <c r="K106" s="5">
        <v>1</v>
      </c>
      <c r="L106" s="5">
        <v>3</v>
      </c>
      <c r="M106" s="5">
        <v>0</v>
      </c>
      <c r="N106" s="5">
        <v>0</v>
      </c>
      <c r="O106" s="5">
        <v>0</v>
      </c>
      <c r="P106" s="5">
        <v>9</v>
      </c>
      <c r="Q106" s="5">
        <v>0</v>
      </c>
      <c r="R106" s="5">
        <v>12</v>
      </c>
      <c r="S106" s="5">
        <v>2</v>
      </c>
    </row>
    <row r="107" spans="1:19" ht="15.9" customHeight="1" x14ac:dyDescent="0.3">
      <c r="A107" s="4">
        <v>11340042</v>
      </c>
      <c r="B107" s="4" t="s">
        <v>144</v>
      </c>
      <c r="C107" s="2">
        <v>13</v>
      </c>
      <c r="D107" s="2">
        <v>0</v>
      </c>
      <c r="E107" s="2">
        <v>13</v>
      </c>
      <c r="F107" s="5">
        <v>2</v>
      </c>
      <c r="G107" s="5">
        <v>0</v>
      </c>
      <c r="H107" s="5">
        <v>0</v>
      </c>
      <c r="I107" s="5">
        <v>0</v>
      </c>
      <c r="J107" s="5">
        <v>7</v>
      </c>
      <c r="K107" s="5">
        <v>0</v>
      </c>
      <c r="L107" s="5">
        <v>3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1</v>
      </c>
      <c r="S107" s="5">
        <v>0</v>
      </c>
    </row>
    <row r="108" spans="1:19" ht="15.9" customHeight="1" x14ac:dyDescent="0.3">
      <c r="A108" s="4">
        <v>11340047</v>
      </c>
      <c r="B108" s="4" t="s">
        <v>145</v>
      </c>
      <c r="C108" s="2">
        <v>0</v>
      </c>
      <c r="D108" s="2">
        <v>0</v>
      </c>
      <c r="E108" s="2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</row>
    <row r="109" spans="1:19" ht="15.9" customHeight="1" x14ac:dyDescent="0.3">
      <c r="A109" s="4">
        <v>11340049</v>
      </c>
      <c r="B109" s="4" t="s">
        <v>146</v>
      </c>
      <c r="C109" s="2">
        <v>10</v>
      </c>
      <c r="D109" s="2">
        <v>4</v>
      </c>
      <c r="E109" s="2">
        <v>14</v>
      </c>
      <c r="F109" s="5">
        <v>1</v>
      </c>
      <c r="G109" s="5">
        <v>0</v>
      </c>
      <c r="H109" s="5">
        <v>3</v>
      </c>
      <c r="I109" s="5">
        <v>0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1</v>
      </c>
      <c r="R109" s="5">
        <v>5</v>
      </c>
      <c r="S109" s="5">
        <v>3</v>
      </c>
    </row>
    <row r="110" spans="1:19" ht="15.9" customHeight="1" x14ac:dyDescent="0.3">
      <c r="A110" s="4">
        <v>11340053</v>
      </c>
      <c r="B110" s="4" t="s">
        <v>147</v>
      </c>
      <c r="C110" s="2">
        <v>23</v>
      </c>
      <c r="D110" s="2">
        <v>0</v>
      </c>
      <c r="E110" s="2">
        <v>23</v>
      </c>
      <c r="F110" s="5">
        <v>2</v>
      </c>
      <c r="G110" s="5">
        <v>0</v>
      </c>
      <c r="H110" s="5">
        <v>6</v>
      </c>
      <c r="I110" s="5">
        <v>0</v>
      </c>
      <c r="J110" s="5">
        <v>7</v>
      </c>
      <c r="K110" s="5">
        <v>0</v>
      </c>
      <c r="L110" s="5">
        <v>2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6</v>
      </c>
      <c r="S110" s="5">
        <v>0</v>
      </c>
    </row>
    <row r="111" spans="1:19" ht="15.9" customHeight="1" x14ac:dyDescent="0.3">
      <c r="A111" s="4">
        <v>11340059</v>
      </c>
      <c r="B111" s="4" t="s">
        <v>148</v>
      </c>
      <c r="C111" s="2">
        <v>28</v>
      </c>
      <c r="D111" s="2">
        <v>3</v>
      </c>
      <c r="E111" s="2">
        <v>31</v>
      </c>
      <c r="F111" s="5">
        <v>6</v>
      </c>
      <c r="G111" s="5">
        <v>1</v>
      </c>
      <c r="H111" s="5">
        <v>4</v>
      </c>
      <c r="I111" s="5">
        <v>0</v>
      </c>
      <c r="J111" s="5">
        <v>3</v>
      </c>
      <c r="K111" s="5">
        <v>0</v>
      </c>
      <c r="L111" s="5">
        <v>4</v>
      </c>
      <c r="M111" s="5">
        <v>0</v>
      </c>
      <c r="N111" s="5">
        <v>0</v>
      </c>
      <c r="O111" s="5">
        <v>0</v>
      </c>
      <c r="P111" s="5">
        <v>6</v>
      </c>
      <c r="Q111" s="5">
        <v>0</v>
      </c>
      <c r="R111" s="5">
        <v>5</v>
      </c>
      <c r="S111" s="5">
        <v>2</v>
      </c>
    </row>
    <row r="112" spans="1:19" ht="15.9" customHeight="1" x14ac:dyDescent="0.3">
      <c r="A112" s="4">
        <v>11340060</v>
      </c>
      <c r="B112" s="4" t="s">
        <v>149</v>
      </c>
      <c r="C112" s="2">
        <v>62</v>
      </c>
      <c r="D112" s="2">
        <v>9</v>
      </c>
      <c r="E112" s="2">
        <v>71</v>
      </c>
      <c r="F112" s="5">
        <v>3</v>
      </c>
      <c r="G112" s="5">
        <v>3</v>
      </c>
      <c r="H112" s="5">
        <v>11</v>
      </c>
      <c r="I112" s="5">
        <v>2</v>
      </c>
      <c r="J112" s="5">
        <v>17</v>
      </c>
      <c r="K112" s="5">
        <v>0</v>
      </c>
      <c r="L112" s="5">
        <v>14</v>
      </c>
      <c r="M112" s="5">
        <v>0</v>
      </c>
      <c r="N112" s="5">
        <v>1</v>
      </c>
      <c r="O112" s="5">
        <v>1</v>
      </c>
      <c r="P112" s="5">
        <v>7</v>
      </c>
      <c r="Q112" s="5">
        <v>0</v>
      </c>
      <c r="R112" s="5">
        <v>9</v>
      </c>
      <c r="S112" s="5">
        <v>3</v>
      </c>
    </row>
    <row r="113" spans="1:19" ht="15.9" customHeight="1" x14ac:dyDescent="0.3">
      <c r="A113" s="4">
        <v>11340065</v>
      </c>
      <c r="B113" s="4" t="s">
        <v>151</v>
      </c>
      <c r="C113" s="2">
        <v>0</v>
      </c>
      <c r="D113" s="2">
        <v>0</v>
      </c>
      <c r="E113" s="2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</row>
    <row r="114" spans="1:19" ht="15.9" customHeight="1" x14ac:dyDescent="0.3">
      <c r="A114" s="4">
        <v>11340066</v>
      </c>
      <c r="B114" s="4" t="s">
        <v>152</v>
      </c>
      <c r="C114" s="2">
        <v>1</v>
      </c>
      <c r="D114" s="2">
        <v>0</v>
      </c>
      <c r="E114" s="2">
        <v>1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1</v>
      </c>
      <c r="S114" s="5">
        <v>0</v>
      </c>
    </row>
    <row r="115" spans="1:19" ht="15.9" customHeight="1" x14ac:dyDescent="0.3">
      <c r="A115" s="4">
        <v>11340067</v>
      </c>
      <c r="B115" s="4" t="s">
        <v>153</v>
      </c>
      <c r="C115" s="2">
        <v>6</v>
      </c>
      <c r="D115" s="2">
        <v>1</v>
      </c>
      <c r="E115" s="2">
        <v>7</v>
      </c>
      <c r="F115" s="5">
        <v>1</v>
      </c>
      <c r="G115" s="5">
        <v>0</v>
      </c>
      <c r="H115" s="5">
        <v>0</v>
      </c>
      <c r="I115" s="5">
        <v>0</v>
      </c>
      <c r="J115" s="5">
        <v>1</v>
      </c>
      <c r="K115" s="5">
        <v>0</v>
      </c>
      <c r="L115" s="5">
        <v>1</v>
      </c>
      <c r="M115" s="5">
        <v>0</v>
      </c>
      <c r="N115" s="5">
        <v>1</v>
      </c>
      <c r="O115" s="5">
        <v>1</v>
      </c>
      <c r="P115" s="5">
        <v>0</v>
      </c>
      <c r="Q115" s="5">
        <v>0</v>
      </c>
      <c r="R115" s="5">
        <v>2</v>
      </c>
      <c r="S115" s="5">
        <v>0</v>
      </c>
    </row>
    <row r="116" spans="1:19" ht="15.9" customHeight="1" x14ac:dyDescent="0.3">
      <c r="A116" s="4">
        <v>11340071</v>
      </c>
      <c r="B116" s="4" t="s">
        <v>180</v>
      </c>
      <c r="C116" s="2">
        <v>39</v>
      </c>
      <c r="D116" s="2">
        <v>3</v>
      </c>
      <c r="E116" s="2">
        <v>42</v>
      </c>
      <c r="F116" s="5">
        <v>0</v>
      </c>
      <c r="G116" s="5">
        <v>0</v>
      </c>
      <c r="H116" s="5">
        <v>2</v>
      </c>
      <c r="I116" s="5">
        <v>0</v>
      </c>
      <c r="J116" s="5">
        <v>14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  <c r="P116" s="5">
        <v>2</v>
      </c>
      <c r="Q116" s="5">
        <v>0</v>
      </c>
      <c r="R116" s="5">
        <v>20</v>
      </c>
      <c r="S116" s="5">
        <v>3</v>
      </c>
    </row>
    <row r="117" spans="1:19" ht="15.9" customHeight="1" x14ac:dyDescent="0.3">
      <c r="A117" s="4">
        <v>11340072</v>
      </c>
      <c r="B117" s="4" t="s">
        <v>155</v>
      </c>
      <c r="C117" s="2">
        <v>0</v>
      </c>
      <c r="D117" s="2">
        <v>0</v>
      </c>
      <c r="E117" s="2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</row>
    <row r="118" spans="1:19" ht="15.9" customHeight="1" x14ac:dyDescent="0.3">
      <c r="A118" s="4">
        <v>11340073</v>
      </c>
      <c r="B118" s="4" t="s">
        <v>156</v>
      </c>
      <c r="C118" s="2">
        <v>0</v>
      </c>
      <c r="D118" s="2">
        <v>0</v>
      </c>
      <c r="E118" s="2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</row>
    <row r="119" spans="1:19" ht="15.9" customHeight="1" x14ac:dyDescent="0.3">
      <c r="A119" s="4">
        <v>11340075</v>
      </c>
      <c r="B119" s="4" t="s">
        <v>157</v>
      </c>
      <c r="C119" s="2">
        <v>12</v>
      </c>
      <c r="D119" s="2">
        <v>2</v>
      </c>
      <c r="E119" s="2">
        <v>14</v>
      </c>
      <c r="F119" s="5">
        <v>1</v>
      </c>
      <c r="G119" s="5">
        <v>0</v>
      </c>
      <c r="H119" s="5">
        <v>2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1</v>
      </c>
      <c r="Q119" s="5">
        <v>1</v>
      </c>
      <c r="R119" s="5">
        <v>7</v>
      </c>
      <c r="S119" s="5">
        <v>1</v>
      </c>
    </row>
    <row r="120" spans="1:19" ht="15.9" customHeight="1" x14ac:dyDescent="0.3">
      <c r="A120" s="4">
        <v>11340076</v>
      </c>
      <c r="B120" s="4" t="s">
        <v>181</v>
      </c>
      <c r="C120" s="2">
        <v>0</v>
      </c>
      <c r="D120" s="2">
        <v>0</v>
      </c>
      <c r="E120" s="2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</row>
    <row r="121" spans="1:19" ht="15.9" customHeight="1" x14ac:dyDescent="0.3">
      <c r="A121" s="4">
        <v>11340077</v>
      </c>
      <c r="B121" s="4" t="s">
        <v>182</v>
      </c>
      <c r="C121" s="2">
        <v>9</v>
      </c>
      <c r="D121" s="2">
        <v>8</v>
      </c>
      <c r="E121" s="2">
        <v>17</v>
      </c>
      <c r="F121" s="5">
        <v>0</v>
      </c>
      <c r="G121" s="5">
        <v>2</v>
      </c>
      <c r="H121" s="5">
        <v>3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1</v>
      </c>
      <c r="O121" s="5">
        <v>0</v>
      </c>
      <c r="P121" s="5">
        <v>0</v>
      </c>
      <c r="Q121" s="5">
        <v>0</v>
      </c>
      <c r="R121" s="5">
        <v>5</v>
      </c>
      <c r="S121" s="5">
        <v>2</v>
      </c>
    </row>
    <row r="122" spans="1:19" ht="15.9" customHeight="1" x14ac:dyDescent="0.3">
      <c r="A122" s="4">
        <v>11340078</v>
      </c>
      <c r="B122" s="4" t="s">
        <v>188</v>
      </c>
      <c r="C122" s="2">
        <v>3</v>
      </c>
      <c r="D122" s="2">
        <v>2</v>
      </c>
      <c r="E122" s="2">
        <v>5</v>
      </c>
      <c r="F122" s="5">
        <v>0</v>
      </c>
      <c r="G122" s="5">
        <v>0</v>
      </c>
      <c r="H122" s="5">
        <v>1</v>
      </c>
      <c r="I122" s="5">
        <v>2</v>
      </c>
      <c r="J122" s="5">
        <v>2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</row>
    <row r="123" spans="1:19" ht="15.9" customHeight="1" x14ac:dyDescent="0.3">
      <c r="A123" s="4">
        <v>11340079</v>
      </c>
      <c r="B123" s="4" t="s">
        <v>189</v>
      </c>
      <c r="C123" s="2">
        <v>89</v>
      </c>
      <c r="D123" s="2">
        <v>19</v>
      </c>
      <c r="E123" s="2">
        <v>108</v>
      </c>
      <c r="F123" s="5">
        <v>3</v>
      </c>
      <c r="G123" s="5">
        <v>2</v>
      </c>
      <c r="H123" s="5">
        <v>8</v>
      </c>
      <c r="I123" s="5">
        <v>1</v>
      </c>
      <c r="J123" s="5">
        <v>24</v>
      </c>
      <c r="K123" s="5">
        <v>0</v>
      </c>
      <c r="L123" s="5">
        <v>10</v>
      </c>
      <c r="M123" s="5">
        <v>0</v>
      </c>
      <c r="N123" s="5">
        <v>2</v>
      </c>
      <c r="O123" s="5">
        <v>0</v>
      </c>
      <c r="P123" s="5">
        <v>9</v>
      </c>
      <c r="Q123" s="5">
        <v>1</v>
      </c>
      <c r="R123" s="5">
        <v>33</v>
      </c>
      <c r="S123" s="5">
        <v>15</v>
      </c>
    </row>
    <row r="124" spans="1:19" ht="15.9" customHeight="1" x14ac:dyDescent="0.3">
      <c r="A124" s="4">
        <v>11460010</v>
      </c>
      <c r="B124" s="4" t="s">
        <v>64</v>
      </c>
      <c r="C124" s="2">
        <v>10</v>
      </c>
      <c r="D124" s="2">
        <v>3</v>
      </c>
      <c r="E124" s="2">
        <v>13</v>
      </c>
      <c r="F124" s="5">
        <v>0</v>
      </c>
      <c r="G124" s="5">
        <v>0</v>
      </c>
      <c r="H124" s="5">
        <v>1</v>
      </c>
      <c r="I124" s="5">
        <v>0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2</v>
      </c>
      <c r="Q124" s="5">
        <v>0</v>
      </c>
      <c r="R124" s="5">
        <v>5</v>
      </c>
      <c r="S124" s="5">
        <v>3</v>
      </c>
    </row>
    <row r="125" spans="1:19" ht="15.9" customHeight="1" x14ac:dyDescent="0.3">
      <c r="A125" s="4">
        <v>11460012</v>
      </c>
      <c r="B125" s="4" t="s">
        <v>65</v>
      </c>
      <c r="C125" s="2">
        <v>16</v>
      </c>
      <c r="D125" s="2">
        <v>3</v>
      </c>
      <c r="E125" s="2">
        <v>19</v>
      </c>
      <c r="F125" s="5">
        <v>1</v>
      </c>
      <c r="G125" s="5">
        <v>0</v>
      </c>
      <c r="H125" s="5">
        <v>3</v>
      </c>
      <c r="I125" s="5">
        <v>0</v>
      </c>
      <c r="J125" s="5">
        <v>0</v>
      </c>
      <c r="K125" s="5">
        <v>1</v>
      </c>
      <c r="L125" s="5">
        <v>1</v>
      </c>
      <c r="M125" s="5">
        <v>0</v>
      </c>
      <c r="N125" s="5">
        <v>0</v>
      </c>
      <c r="O125" s="5">
        <v>0</v>
      </c>
      <c r="P125" s="5">
        <v>1</v>
      </c>
      <c r="Q125" s="5">
        <v>0</v>
      </c>
      <c r="R125" s="5">
        <v>10</v>
      </c>
      <c r="S125" s="5">
        <v>2</v>
      </c>
    </row>
    <row r="126" spans="1:19" ht="15.9" customHeight="1" x14ac:dyDescent="0.3">
      <c r="A126" s="4">
        <v>11460017</v>
      </c>
      <c r="B126" s="4" t="s">
        <v>66</v>
      </c>
      <c r="C126" s="2">
        <v>11</v>
      </c>
      <c r="D126" s="2">
        <v>0</v>
      </c>
      <c r="E126" s="2">
        <v>11</v>
      </c>
      <c r="F126" s="5">
        <v>3</v>
      </c>
      <c r="G126" s="5">
        <v>0</v>
      </c>
      <c r="H126" s="5">
        <v>3</v>
      </c>
      <c r="I126" s="5">
        <v>0</v>
      </c>
      <c r="J126" s="5">
        <v>2</v>
      </c>
      <c r="K126" s="5">
        <v>0</v>
      </c>
      <c r="L126" s="5">
        <v>2</v>
      </c>
      <c r="M126" s="5">
        <v>0</v>
      </c>
      <c r="N126" s="5">
        <v>0</v>
      </c>
      <c r="O126" s="5">
        <v>0</v>
      </c>
      <c r="P126" s="5">
        <v>1</v>
      </c>
      <c r="Q126" s="5">
        <v>0</v>
      </c>
      <c r="R126" s="5">
        <v>0</v>
      </c>
      <c r="S126" s="5">
        <v>0</v>
      </c>
    </row>
    <row r="127" spans="1:19" ht="15.9" customHeight="1" x14ac:dyDescent="0.3">
      <c r="A127" s="4">
        <v>11460021</v>
      </c>
      <c r="B127" s="4" t="s">
        <v>198</v>
      </c>
      <c r="C127" s="2">
        <v>29</v>
      </c>
      <c r="D127" s="2">
        <v>2</v>
      </c>
      <c r="E127" s="2">
        <v>31</v>
      </c>
      <c r="F127" s="5">
        <v>1</v>
      </c>
      <c r="G127" s="5">
        <v>0</v>
      </c>
      <c r="H127" s="5">
        <v>4</v>
      </c>
      <c r="I127" s="5">
        <v>0</v>
      </c>
      <c r="J127" s="5">
        <v>7</v>
      </c>
      <c r="K127" s="5">
        <v>1</v>
      </c>
      <c r="L127" s="5">
        <v>3</v>
      </c>
      <c r="M127" s="5">
        <v>0</v>
      </c>
      <c r="N127" s="5">
        <v>0</v>
      </c>
      <c r="O127" s="5">
        <v>0</v>
      </c>
      <c r="P127" s="5">
        <v>5</v>
      </c>
      <c r="Q127" s="5">
        <v>0</v>
      </c>
      <c r="R127" s="5">
        <v>9</v>
      </c>
      <c r="S127" s="5">
        <v>1</v>
      </c>
    </row>
    <row r="128" spans="1:19" ht="15.9" customHeight="1" x14ac:dyDescent="0.3">
      <c r="A128" s="4">
        <v>11460022</v>
      </c>
      <c r="B128" s="4" t="s">
        <v>68</v>
      </c>
      <c r="C128" s="2">
        <v>0</v>
      </c>
      <c r="D128" s="2">
        <v>0</v>
      </c>
      <c r="E128" s="2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</row>
    <row r="129" spans="1:19" ht="15.9" customHeight="1" x14ac:dyDescent="0.3">
      <c r="A129" s="4">
        <v>11460023</v>
      </c>
      <c r="B129" s="4" t="s">
        <v>69</v>
      </c>
      <c r="C129" s="2">
        <v>0</v>
      </c>
      <c r="D129" s="2">
        <v>0</v>
      </c>
      <c r="E129" s="2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</row>
    <row r="130" spans="1:19" ht="15.9" customHeight="1" x14ac:dyDescent="0.3">
      <c r="A130" s="4">
        <v>11460024</v>
      </c>
      <c r="B130" s="4" t="s">
        <v>70</v>
      </c>
      <c r="C130" s="2">
        <v>12</v>
      </c>
      <c r="D130" s="2">
        <v>0</v>
      </c>
      <c r="E130" s="2">
        <v>12</v>
      </c>
      <c r="F130" s="5">
        <v>0</v>
      </c>
      <c r="G130" s="5">
        <v>0</v>
      </c>
      <c r="H130" s="5">
        <v>1</v>
      </c>
      <c r="I130" s="5">
        <v>0</v>
      </c>
      <c r="J130" s="5">
        <v>9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2</v>
      </c>
      <c r="S130" s="5">
        <v>0</v>
      </c>
    </row>
    <row r="131" spans="1:19" ht="15.9" customHeight="1" x14ac:dyDescent="0.3">
      <c r="A131" s="4">
        <v>11460027</v>
      </c>
      <c r="B131" s="4" t="s">
        <v>191</v>
      </c>
      <c r="C131" s="2">
        <v>25</v>
      </c>
      <c r="D131" s="2">
        <v>7</v>
      </c>
      <c r="E131" s="2">
        <v>32</v>
      </c>
      <c r="F131" s="5">
        <v>1</v>
      </c>
      <c r="G131" s="5">
        <v>0</v>
      </c>
      <c r="H131" s="5">
        <v>6</v>
      </c>
      <c r="I131" s="5">
        <v>0</v>
      </c>
      <c r="J131" s="5">
        <v>4</v>
      </c>
      <c r="K131" s="5">
        <v>2</v>
      </c>
      <c r="L131" s="5">
        <v>3</v>
      </c>
      <c r="M131" s="5">
        <v>0</v>
      </c>
      <c r="N131" s="5">
        <v>0</v>
      </c>
      <c r="O131" s="5">
        <v>0</v>
      </c>
      <c r="P131" s="5">
        <v>5</v>
      </c>
      <c r="Q131" s="5">
        <v>3</v>
      </c>
      <c r="R131" s="5">
        <v>6</v>
      </c>
      <c r="S131" s="5">
        <v>2</v>
      </c>
    </row>
    <row r="132" spans="1:19" ht="15.9" customHeight="1" x14ac:dyDescent="0.3">
      <c r="A132" s="4">
        <v>11460028</v>
      </c>
      <c r="B132" s="4" t="s">
        <v>199</v>
      </c>
      <c r="C132" s="2">
        <v>17</v>
      </c>
      <c r="D132" s="2">
        <v>5</v>
      </c>
      <c r="E132" s="2">
        <v>22</v>
      </c>
      <c r="F132" s="5">
        <v>0</v>
      </c>
      <c r="G132" s="5">
        <v>0</v>
      </c>
      <c r="H132" s="5">
        <v>1</v>
      </c>
      <c r="I132" s="5">
        <v>2</v>
      </c>
      <c r="J132" s="5">
        <v>3</v>
      </c>
      <c r="K132" s="5">
        <v>0</v>
      </c>
      <c r="L132" s="5">
        <v>3</v>
      </c>
      <c r="M132" s="5">
        <v>0</v>
      </c>
      <c r="N132" s="5">
        <v>0</v>
      </c>
      <c r="O132" s="5">
        <v>1</v>
      </c>
      <c r="P132" s="5">
        <v>0</v>
      </c>
      <c r="Q132" s="5">
        <v>0</v>
      </c>
      <c r="R132" s="5">
        <v>10</v>
      </c>
      <c r="S132" s="5">
        <v>2</v>
      </c>
    </row>
    <row r="133" spans="1:19" ht="15.9" customHeight="1" x14ac:dyDescent="0.3">
      <c r="A133" s="4">
        <v>11460029</v>
      </c>
      <c r="B133" s="4" t="s">
        <v>200</v>
      </c>
      <c r="C133" s="2">
        <v>25</v>
      </c>
      <c r="D133" s="2">
        <v>11</v>
      </c>
      <c r="E133" s="2">
        <v>36</v>
      </c>
      <c r="F133" s="5">
        <v>4</v>
      </c>
      <c r="G133" s="5">
        <v>1</v>
      </c>
      <c r="H133" s="5">
        <v>6</v>
      </c>
      <c r="I133" s="5">
        <v>5</v>
      </c>
      <c r="J133" s="5">
        <v>0</v>
      </c>
      <c r="K133" s="5">
        <v>1</v>
      </c>
      <c r="L133" s="5">
        <v>2</v>
      </c>
      <c r="M133" s="5">
        <v>0</v>
      </c>
      <c r="N133" s="5">
        <v>0</v>
      </c>
      <c r="O133" s="5">
        <v>0</v>
      </c>
      <c r="P133" s="5">
        <v>2</v>
      </c>
      <c r="Q133" s="5">
        <v>1</v>
      </c>
      <c r="R133" s="5">
        <v>11</v>
      </c>
      <c r="S133" s="5">
        <v>3</v>
      </c>
    </row>
    <row r="134" spans="1:19" ht="15.9" customHeight="1" x14ac:dyDescent="0.3">
      <c r="A134" s="4">
        <v>11480006</v>
      </c>
      <c r="B134" s="4" t="s">
        <v>158</v>
      </c>
      <c r="C134" s="2">
        <v>33</v>
      </c>
      <c r="D134" s="2">
        <v>21</v>
      </c>
      <c r="E134" s="2">
        <v>54</v>
      </c>
      <c r="F134" s="5">
        <v>8</v>
      </c>
      <c r="G134" s="5">
        <v>9</v>
      </c>
      <c r="H134" s="5">
        <v>4</v>
      </c>
      <c r="I134" s="5">
        <v>2</v>
      </c>
      <c r="J134" s="5">
        <v>0</v>
      </c>
      <c r="K134" s="5">
        <v>0</v>
      </c>
      <c r="L134" s="5">
        <v>3</v>
      </c>
      <c r="M134" s="5">
        <v>0</v>
      </c>
      <c r="N134" s="5">
        <v>2</v>
      </c>
      <c r="O134" s="5">
        <v>0</v>
      </c>
      <c r="P134" s="5">
        <v>6</v>
      </c>
      <c r="Q134" s="5">
        <v>5</v>
      </c>
      <c r="R134" s="5">
        <v>10</v>
      </c>
      <c r="S134" s="5">
        <v>5</v>
      </c>
    </row>
    <row r="135" spans="1:19" ht="15.9" customHeight="1" x14ac:dyDescent="0.3">
      <c r="A135" s="4">
        <v>11480020</v>
      </c>
      <c r="B135" s="4" t="s">
        <v>160</v>
      </c>
      <c r="C135" s="2">
        <v>9</v>
      </c>
      <c r="D135" s="2">
        <v>4</v>
      </c>
      <c r="E135" s="2">
        <v>13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2</v>
      </c>
      <c r="M135" s="5">
        <v>0</v>
      </c>
      <c r="N135" s="5">
        <v>0</v>
      </c>
      <c r="O135" s="5">
        <v>0</v>
      </c>
      <c r="P135" s="5">
        <v>2</v>
      </c>
      <c r="Q135" s="5">
        <v>2</v>
      </c>
      <c r="R135" s="5">
        <v>5</v>
      </c>
      <c r="S135" s="5">
        <v>2</v>
      </c>
    </row>
    <row r="136" spans="1:19" ht="15.9" customHeight="1" x14ac:dyDescent="0.3">
      <c r="A136" s="4">
        <v>11480027</v>
      </c>
      <c r="B136" s="4" t="s">
        <v>192</v>
      </c>
      <c r="C136" s="2">
        <v>23</v>
      </c>
      <c r="D136" s="2">
        <v>17</v>
      </c>
      <c r="E136" s="2">
        <v>40</v>
      </c>
      <c r="F136" s="5">
        <v>12</v>
      </c>
      <c r="G136" s="5">
        <v>9</v>
      </c>
      <c r="H136" s="5">
        <v>2</v>
      </c>
      <c r="I136" s="5">
        <v>1</v>
      </c>
      <c r="J136" s="5">
        <v>1</v>
      </c>
      <c r="K136" s="5">
        <v>0</v>
      </c>
      <c r="L136" s="5">
        <v>2</v>
      </c>
      <c r="M136" s="5">
        <v>0</v>
      </c>
      <c r="N136" s="5">
        <v>0</v>
      </c>
      <c r="O136" s="5">
        <v>0</v>
      </c>
      <c r="P136" s="5">
        <v>1</v>
      </c>
      <c r="Q136" s="5">
        <v>2</v>
      </c>
      <c r="R136" s="5">
        <v>5</v>
      </c>
      <c r="S136" s="5">
        <v>5</v>
      </c>
    </row>
    <row r="137" spans="1:19" ht="15.9" customHeight="1" x14ac:dyDescent="0.3">
      <c r="A137" s="4">
        <v>11480028</v>
      </c>
      <c r="B137" s="4" t="s">
        <v>162</v>
      </c>
      <c r="C137" s="2">
        <v>11</v>
      </c>
      <c r="D137" s="2">
        <v>2</v>
      </c>
      <c r="E137" s="2">
        <v>13</v>
      </c>
      <c r="F137" s="5">
        <v>2</v>
      </c>
      <c r="G137" s="5">
        <v>0</v>
      </c>
      <c r="H137" s="5">
        <v>1</v>
      </c>
      <c r="I137" s="5">
        <v>0</v>
      </c>
      <c r="J137" s="5">
        <v>0</v>
      </c>
      <c r="K137" s="5">
        <v>0</v>
      </c>
      <c r="L137" s="5">
        <v>2</v>
      </c>
      <c r="M137" s="5">
        <v>0</v>
      </c>
      <c r="N137" s="5">
        <v>0</v>
      </c>
      <c r="O137" s="5">
        <v>1</v>
      </c>
      <c r="P137" s="5">
        <v>2</v>
      </c>
      <c r="Q137" s="5">
        <v>0</v>
      </c>
      <c r="R137" s="5">
        <v>4</v>
      </c>
      <c r="S137" s="5">
        <v>1</v>
      </c>
    </row>
    <row r="138" spans="1:19" ht="15.9" customHeight="1" x14ac:dyDescent="0.3">
      <c r="A138" s="4">
        <v>11480037</v>
      </c>
      <c r="B138" s="4" t="s">
        <v>193</v>
      </c>
      <c r="C138" s="2">
        <v>0</v>
      </c>
      <c r="D138" s="2">
        <v>0</v>
      </c>
      <c r="E138" s="2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</row>
    <row r="139" spans="1:19" ht="15.9" customHeight="1" x14ac:dyDescent="0.3">
      <c r="A139" s="4">
        <v>11650004</v>
      </c>
      <c r="B139" s="4" t="s">
        <v>73</v>
      </c>
      <c r="C139" s="2">
        <v>17</v>
      </c>
      <c r="D139" s="2">
        <v>3</v>
      </c>
      <c r="E139" s="2">
        <v>20</v>
      </c>
      <c r="F139" s="5">
        <v>6</v>
      </c>
      <c r="G139" s="5">
        <v>0</v>
      </c>
      <c r="H139" s="5">
        <v>3</v>
      </c>
      <c r="I139" s="5">
        <v>1</v>
      </c>
      <c r="J139" s="5">
        <v>4</v>
      </c>
      <c r="K139" s="5">
        <v>1</v>
      </c>
      <c r="L139" s="5">
        <v>2</v>
      </c>
      <c r="M139" s="5">
        <v>1</v>
      </c>
      <c r="N139" s="5">
        <v>0</v>
      </c>
      <c r="O139" s="5">
        <v>0</v>
      </c>
      <c r="P139" s="5">
        <v>0</v>
      </c>
      <c r="Q139" s="5">
        <v>0</v>
      </c>
      <c r="R139" s="5">
        <v>2</v>
      </c>
      <c r="S139" s="5">
        <v>0</v>
      </c>
    </row>
    <row r="140" spans="1:19" ht="15.9" customHeight="1" x14ac:dyDescent="0.3">
      <c r="A140" s="4">
        <v>11650014</v>
      </c>
      <c r="B140" s="4" t="s">
        <v>74</v>
      </c>
      <c r="C140" s="2">
        <v>18</v>
      </c>
      <c r="D140" s="2">
        <v>3</v>
      </c>
      <c r="E140" s="2">
        <v>21</v>
      </c>
      <c r="F140" s="5">
        <v>1</v>
      </c>
      <c r="G140" s="5">
        <v>1</v>
      </c>
      <c r="H140" s="5">
        <v>1</v>
      </c>
      <c r="I140" s="5">
        <v>1</v>
      </c>
      <c r="J140" s="5">
        <v>4</v>
      </c>
      <c r="K140" s="5">
        <v>1</v>
      </c>
      <c r="L140" s="5">
        <v>6</v>
      </c>
      <c r="M140" s="5">
        <v>0</v>
      </c>
      <c r="N140" s="5">
        <v>1</v>
      </c>
      <c r="O140" s="5">
        <v>0</v>
      </c>
      <c r="P140" s="5">
        <v>0</v>
      </c>
      <c r="Q140" s="5">
        <v>0</v>
      </c>
      <c r="R140" s="5">
        <v>5</v>
      </c>
      <c r="S140" s="5">
        <v>0</v>
      </c>
    </row>
    <row r="141" spans="1:19" ht="15.9" customHeight="1" x14ac:dyDescent="0.3">
      <c r="A141" s="4">
        <v>11650016</v>
      </c>
      <c r="B141" s="4" t="s">
        <v>75</v>
      </c>
      <c r="C141" s="2">
        <v>0</v>
      </c>
      <c r="D141" s="2">
        <v>0</v>
      </c>
      <c r="E141" s="2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</row>
    <row r="142" spans="1:19" ht="15.9" customHeight="1" x14ac:dyDescent="0.3">
      <c r="A142" s="4">
        <v>11650017</v>
      </c>
      <c r="B142" s="4" t="s">
        <v>76</v>
      </c>
      <c r="C142" s="2">
        <v>8</v>
      </c>
      <c r="D142" s="2">
        <v>3</v>
      </c>
      <c r="E142" s="2">
        <v>11</v>
      </c>
      <c r="F142" s="5">
        <v>0</v>
      </c>
      <c r="G142" s="5">
        <v>0</v>
      </c>
      <c r="H142" s="5">
        <v>1</v>
      </c>
      <c r="I142" s="5">
        <v>0</v>
      </c>
      <c r="J142" s="5">
        <v>1</v>
      </c>
      <c r="K142" s="5">
        <v>0</v>
      </c>
      <c r="L142" s="5">
        <v>2</v>
      </c>
      <c r="M142" s="5">
        <v>0</v>
      </c>
      <c r="N142" s="5">
        <v>1</v>
      </c>
      <c r="O142" s="5">
        <v>0</v>
      </c>
      <c r="P142" s="5">
        <v>0</v>
      </c>
      <c r="Q142" s="5">
        <v>0</v>
      </c>
      <c r="R142" s="5">
        <v>3</v>
      </c>
      <c r="S142" s="5">
        <v>3</v>
      </c>
    </row>
    <row r="143" spans="1:19" ht="15.9" customHeight="1" x14ac:dyDescent="0.3">
      <c r="A143" s="4">
        <v>11650018</v>
      </c>
      <c r="B143" s="4" t="s">
        <v>77</v>
      </c>
      <c r="C143" s="2">
        <v>23</v>
      </c>
      <c r="D143" s="2">
        <v>5</v>
      </c>
      <c r="E143" s="2">
        <v>28</v>
      </c>
      <c r="F143" s="5">
        <v>1</v>
      </c>
      <c r="G143" s="5">
        <v>0</v>
      </c>
      <c r="H143" s="5">
        <v>1</v>
      </c>
      <c r="I143" s="5">
        <v>1</v>
      </c>
      <c r="J143" s="5">
        <v>4</v>
      </c>
      <c r="K143" s="5">
        <v>0</v>
      </c>
      <c r="L143" s="5">
        <v>1</v>
      </c>
      <c r="M143" s="5">
        <v>0</v>
      </c>
      <c r="N143" s="5">
        <v>3</v>
      </c>
      <c r="O143" s="5">
        <v>0</v>
      </c>
      <c r="P143" s="5">
        <v>4</v>
      </c>
      <c r="Q143" s="5">
        <v>1</v>
      </c>
      <c r="R143" s="5">
        <v>9</v>
      </c>
      <c r="S143" s="5">
        <v>3</v>
      </c>
    </row>
    <row r="144" spans="1:19" ht="15.9" customHeight="1" x14ac:dyDescent="0.3">
      <c r="A144" s="4">
        <v>11650026</v>
      </c>
      <c r="B144" s="4" t="s">
        <v>78</v>
      </c>
      <c r="C144" s="2">
        <v>10</v>
      </c>
      <c r="D144" s="2">
        <v>8</v>
      </c>
      <c r="E144" s="2">
        <v>18</v>
      </c>
      <c r="F144" s="5">
        <v>2</v>
      </c>
      <c r="G144" s="5">
        <v>0</v>
      </c>
      <c r="H144" s="5">
        <v>4</v>
      </c>
      <c r="I144" s="5">
        <v>3</v>
      </c>
      <c r="J144" s="5">
        <v>1</v>
      </c>
      <c r="K144" s="5">
        <v>0</v>
      </c>
      <c r="L144" s="5">
        <v>2</v>
      </c>
      <c r="M144" s="5">
        <v>1</v>
      </c>
      <c r="N144" s="5">
        <v>0</v>
      </c>
      <c r="O144" s="5">
        <v>0</v>
      </c>
      <c r="P144" s="5">
        <v>0</v>
      </c>
      <c r="Q144" s="5">
        <v>1</v>
      </c>
      <c r="R144" s="5">
        <v>1</v>
      </c>
      <c r="S144" s="5">
        <v>3</v>
      </c>
    </row>
    <row r="145" spans="1:19" ht="15.9" customHeight="1" x14ac:dyDescent="0.3">
      <c r="A145" s="4">
        <v>11650034</v>
      </c>
      <c r="B145" s="4" t="s">
        <v>79</v>
      </c>
      <c r="C145" s="2">
        <v>18</v>
      </c>
      <c r="D145" s="2">
        <v>2</v>
      </c>
      <c r="E145" s="2">
        <v>20</v>
      </c>
      <c r="F145" s="5">
        <v>1</v>
      </c>
      <c r="G145" s="5">
        <v>0</v>
      </c>
      <c r="H145" s="5">
        <v>0</v>
      </c>
      <c r="I145" s="5">
        <v>0</v>
      </c>
      <c r="J145" s="5">
        <v>3</v>
      </c>
      <c r="K145" s="5">
        <v>0</v>
      </c>
      <c r="L145" s="5">
        <v>4</v>
      </c>
      <c r="M145" s="5">
        <v>0</v>
      </c>
      <c r="N145" s="5">
        <v>0</v>
      </c>
      <c r="O145" s="5">
        <v>1</v>
      </c>
      <c r="P145" s="5">
        <v>2</v>
      </c>
      <c r="Q145" s="5">
        <v>0</v>
      </c>
      <c r="R145" s="5">
        <v>8</v>
      </c>
      <c r="S145" s="5">
        <v>1</v>
      </c>
    </row>
    <row r="146" spans="1:19" ht="15.9" customHeight="1" x14ac:dyDescent="0.3">
      <c r="A146" s="4">
        <v>11660001</v>
      </c>
      <c r="B146" s="4" t="s">
        <v>163</v>
      </c>
      <c r="C146" s="2">
        <v>35</v>
      </c>
      <c r="D146" s="2">
        <v>6</v>
      </c>
      <c r="E146" s="2">
        <v>41</v>
      </c>
      <c r="F146" s="5">
        <v>2</v>
      </c>
      <c r="G146" s="5">
        <v>0</v>
      </c>
      <c r="H146" s="5">
        <v>8</v>
      </c>
      <c r="I146" s="5">
        <v>3</v>
      </c>
      <c r="J146" s="5">
        <v>10</v>
      </c>
      <c r="K146" s="5">
        <v>0</v>
      </c>
      <c r="L146" s="5">
        <v>5</v>
      </c>
      <c r="M146" s="5">
        <v>0</v>
      </c>
      <c r="N146" s="5">
        <v>0</v>
      </c>
      <c r="O146" s="5">
        <v>0</v>
      </c>
      <c r="P146" s="5">
        <v>2</v>
      </c>
      <c r="Q146" s="5">
        <v>1</v>
      </c>
      <c r="R146" s="5">
        <v>8</v>
      </c>
      <c r="S146" s="5">
        <v>2</v>
      </c>
    </row>
    <row r="147" spans="1:19" ht="15.9" customHeight="1" x14ac:dyDescent="0.3">
      <c r="A147" s="4">
        <v>11660003</v>
      </c>
      <c r="B147" s="4" t="s">
        <v>164</v>
      </c>
      <c r="C147" s="2">
        <v>27</v>
      </c>
      <c r="D147" s="2">
        <v>4</v>
      </c>
      <c r="E147" s="2">
        <v>31</v>
      </c>
      <c r="F147" s="5">
        <v>0</v>
      </c>
      <c r="G147" s="5">
        <v>1</v>
      </c>
      <c r="H147" s="5">
        <v>1</v>
      </c>
      <c r="I147" s="5">
        <v>0</v>
      </c>
      <c r="J147" s="5">
        <v>9</v>
      </c>
      <c r="K147" s="5">
        <v>0</v>
      </c>
      <c r="L147" s="5">
        <v>3</v>
      </c>
      <c r="M147" s="5">
        <v>0</v>
      </c>
      <c r="N147" s="5">
        <v>1</v>
      </c>
      <c r="O147" s="5">
        <v>1</v>
      </c>
      <c r="P147" s="5">
        <v>2</v>
      </c>
      <c r="Q147" s="5">
        <v>1</v>
      </c>
      <c r="R147" s="5">
        <v>11</v>
      </c>
      <c r="S147" s="5">
        <v>1</v>
      </c>
    </row>
    <row r="148" spans="1:19" ht="15.9" customHeight="1" x14ac:dyDescent="0.3">
      <c r="A148" s="4">
        <v>11660007</v>
      </c>
      <c r="B148" s="4" t="s">
        <v>165</v>
      </c>
      <c r="C148" s="2">
        <v>16</v>
      </c>
      <c r="D148" s="2">
        <v>1</v>
      </c>
      <c r="E148" s="2">
        <v>17</v>
      </c>
      <c r="F148" s="5">
        <v>0</v>
      </c>
      <c r="G148" s="5">
        <v>0</v>
      </c>
      <c r="H148" s="5">
        <v>3</v>
      </c>
      <c r="I148" s="5">
        <v>0</v>
      </c>
      <c r="J148" s="5">
        <v>3</v>
      </c>
      <c r="K148" s="5">
        <v>0</v>
      </c>
      <c r="L148" s="5">
        <v>2</v>
      </c>
      <c r="M148" s="5">
        <v>0</v>
      </c>
      <c r="N148" s="5">
        <v>2</v>
      </c>
      <c r="O148" s="5">
        <v>1</v>
      </c>
      <c r="P148" s="5">
        <v>1</v>
      </c>
      <c r="Q148" s="5">
        <v>0</v>
      </c>
      <c r="R148" s="5">
        <v>5</v>
      </c>
      <c r="S148" s="5">
        <v>0</v>
      </c>
    </row>
    <row r="149" spans="1:19" ht="15.9" customHeight="1" x14ac:dyDescent="0.3">
      <c r="A149" s="4">
        <v>11660008</v>
      </c>
      <c r="B149" s="4" t="s">
        <v>166</v>
      </c>
      <c r="C149" s="2">
        <v>8</v>
      </c>
      <c r="D149" s="2">
        <v>1</v>
      </c>
      <c r="E149" s="2">
        <v>9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2</v>
      </c>
      <c r="M149" s="5">
        <v>0</v>
      </c>
      <c r="N149" s="5">
        <v>1</v>
      </c>
      <c r="O149" s="5">
        <v>0</v>
      </c>
      <c r="P149" s="5">
        <v>0</v>
      </c>
      <c r="Q149" s="5">
        <v>1</v>
      </c>
      <c r="R149" s="5">
        <v>5</v>
      </c>
      <c r="S149" s="5">
        <v>0</v>
      </c>
    </row>
    <row r="150" spans="1:19" ht="15.9" customHeight="1" x14ac:dyDescent="0.3">
      <c r="A150" s="4">
        <v>11660009</v>
      </c>
      <c r="B150" s="4" t="s">
        <v>167</v>
      </c>
      <c r="C150" s="2">
        <v>45</v>
      </c>
      <c r="D150" s="2">
        <v>30</v>
      </c>
      <c r="E150" s="2">
        <v>75</v>
      </c>
      <c r="F150" s="5">
        <v>24</v>
      </c>
      <c r="G150" s="5">
        <v>16</v>
      </c>
      <c r="H150" s="5">
        <v>13</v>
      </c>
      <c r="I150" s="5">
        <v>11</v>
      </c>
      <c r="J150" s="5">
        <v>3</v>
      </c>
      <c r="K150" s="5">
        <v>3</v>
      </c>
      <c r="L150" s="5">
        <v>5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</row>
    <row r="151" spans="1:19" ht="15.9" customHeight="1" x14ac:dyDescent="0.3">
      <c r="A151" s="4">
        <v>11660011</v>
      </c>
      <c r="B151" s="4" t="s">
        <v>168</v>
      </c>
      <c r="C151" s="2">
        <v>23</v>
      </c>
      <c r="D151" s="2">
        <v>3</v>
      </c>
      <c r="E151" s="2">
        <v>26</v>
      </c>
      <c r="F151" s="5">
        <v>2</v>
      </c>
      <c r="G151" s="5">
        <v>0</v>
      </c>
      <c r="H151" s="5">
        <v>6</v>
      </c>
      <c r="I151" s="5">
        <v>0</v>
      </c>
      <c r="J151" s="5">
        <v>0</v>
      </c>
      <c r="K151" s="5">
        <v>2</v>
      </c>
      <c r="L151" s="5">
        <v>4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11</v>
      </c>
      <c r="S151" s="5">
        <v>1</v>
      </c>
    </row>
    <row r="152" spans="1:19" ht="15.9" customHeight="1" x14ac:dyDescent="0.3">
      <c r="A152" s="4">
        <v>11660019</v>
      </c>
      <c r="B152" s="4" t="s">
        <v>169</v>
      </c>
      <c r="C152" s="2">
        <v>7</v>
      </c>
      <c r="D152" s="2">
        <v>0</v>
      </c>
      <c r="E152" s="2">
        <v>7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3</v>
      </c>
      <c r="O152" s="5">
        <v>0</v>
      </c>
      <c r="P152" s="5">
        <v>0</v>
      </c>
      <c r="Q152" s="5">
        <v>0</v>
      </c>
      <c r="R152" s="5">
        <v>4</v>
      </c>
      <c r="S152" s="5">
        <v>0</v>
      </c>
    </row>
    <row r="153" spans="1:19" ht="15.9" customHeight="1" x14ac:dyDescent="0.3">
      <c r="A153" s="4">
        <v>11660020</v>
      </c>
      <c r="B153" s="4" t="s">
        <v>201</v>
      </c>
      <c r="C153" s="2">
        <v>33</v>
      </c>
      <c r="D153" s="2">
        <v>7</v>
      </c>
      <c r="E153" s="2">
        <v>40</v>
      </c>
      <c r="F153" s="5">
        <v>0</v>
      </c>
      <c r="G153" s="5">
        <v>0</v>
      </c>
      <c r="H153" s="5">
        <v>1</v>
      </c>
      <c r="I153" s="5">
        <v>1</v>
      </c>
      <c r="J153" s="5">
        <v>3</v>
      </c>
      <c r="K153" s="5">
        <v>0</v>
      </c>
      <c r="L153" s="5">
        <v>2</v>
      </c>
      <c r="M153" s="5">
        <v>0</v>
      </c>
      <c r="N153" s="5">
        <v>0</v>
      </c>
      <c r="O153" s="5">
        <v>1</v>
      </c>
      <c r="P153" s="5">
        <v>1</v>
      </c>
      <c r="Q153" s="5">
        <v>0</v>
      </c>
      <c r="R153" s="5">
        <v>26</v>
      </c>
      <c r="S153" s="5">
        <v>5</v>
      </c>
    </row>
    <row r="154" spans="1:19" ht="15.9" customHeight="1" x14ac:dyDescent="0.3">
      <c r="A154" s="4">
        <v>11660021</v>
      </c>
      <c r="B154" s="4" t="s">
        <v>171</v>
      </c>
      <c r="C154" s="2">
        <v>9</v>
      </c>
      <c r="D154" s="2">
        <v>4</v>
      </c>
      <c r="E154" s="2">
        <v>13</v>
      </c>
      <c r="F154" s="5">
        <v>0</v>
      </c>
      <c r="G154" s="5">
        <v>0</v>
      </c>
      <c r="H154" s="5">
        <v>2</v>
      </c>
      <c r="I154" s="5">
        <v>0</v>
      </c>
      <c r="J154" s="5">
        <v>1</v>
      </c>
      <c r="K154" s="5">
        <v>1</v>
      </c>
      <c r="L154" s="5">
        <v>1</v>
      </c>
      <c r="M154" s="5">
        <v>1</v>
      </c>
      <c r="N154" s="5">
        <v>0</v>
      </c>
      <c r="O154" s="5">
        <v>1</v>
      </c>
      <c r="P154" s="5">
        <v>0</v>
      </c>
      <c r="Q154" s="5">
        <v>0</v>
      </c>
      <c r="R154" s="5">
        <v>5</v>
      </c>
      <c r="S154" s="5">
        <v>1</v>
      </c>
    </row>
    <row r="155" spans="1:19" ht="15.9" customHeight="1" x14ac:dyDescent="0.3">
      <c r="A155" s="4">
        <v>11660031</v>
      </c>
      <c r="B155" s="4" t="s">
        <v>172</v>
      </c>
      <c r="C155" s="2">
        <v>23</v>
      </c>
      <c r="D155" s="2">
        <v>4</v>
      </c>
      <c r="E155" s="2">
        <v>27</v>
      </c>
      <c r="F155" s="5">
        <v>1</v>
      </c>
      <c r="G155" s="5">
        <v>1</v>
      </c>
      <c r="H155" s="5">
        <v>2</v>
      </c>
      <c r="I155" s="5">
        <v>1</v>
      </c>
      <c r="J155" s="5">
        <v>8</v>
      </c>
      <c r="K155" s="5">
        <v>0</v>
      </c>
      <c r="L155" s="5">
        <v>2</v>
      </c>
      <c r="M155" s="5">
        <v>0</v>
      </c>
      <c r="N155" s="5">
        <v>3</v>
      </c>
      <c r="O155" s="5">
        <v>0</v>
      </c>
      <c r="P155" s="5">
        <v>2</v>
      </c>
      <c r="Q155" s="5">
        <v>0</v>
      </c>
      <c r="R155" s="5">
        <v>5</v>
      </c>
      <c r="S155" s="5">
        <v>2</v>
      </c>
    </row>
    <row r="156" spans="1:19" ht="15.9" customHeight="1" x14ac:dyDescent="0.3">
      <c r="A156" s="4">
        <v>11660032</v>
      </c>
      <c r="B156" s="4" t="s">
        <v>173</v>
      </c>
      <c r="C156" s="2">
        <v>9</v>
      </c>
      <c r="D156" s="2">
        <v>1</v>
      </c>
      <c r="E156" s="2">
        <v>10</v>
      </c>
      <c r="F156" s="5">
        <v>1</v>
      </c>
      <c r="G156" s="5">
        <v>0</v>
      </c>
      <c r="H156" s="5">
        <v>6</v>
      </c>
      <c r="I156" s="5">
        <v>0</v>
      </c>
      <c r="J156" s="5">
        <v>1</v>
      </c>
      <c r="K156" s="5">
        <v>0</v>
      </c>
      <c r="L156" s="5">
        <v>0</v>
      </c>
      <c r="M156" s="5">
        <v>0</v>
      </c>
      <c r="N156" s="5">
        <v>0</v>
      </c>
      <c r="O156" s="5">
        <v>1</v>
      </c>
      <c r="P156" s="5">
        <v>1</v>
      </c>
      <c r="Q156" s="5">
        <v>0</v>
      </c>
      <c r="R156" s="5">
        <v>0</v>
      </c>
      <c r="S156" s="5">
        <v>0</v>
      </c>
    </row>
    <row r="157" spans="1:19" ht="15.9" customHeight="1" x14ac:dyDescent="0.3">
      <c r="A157" s="4">
        <v>11660041</v>
      </c>
      <c r="B157" s="4" t="s">
        <v>175</v>
      </c>
      <c r="C157" s="2">
        <v>13</v>
      </c>
      <c r="D157" s="2">
        <v>8</v>
      </c>
      <c r="E157" s="2">
        <v>21</v>
      </c>
      <c r="F157" s="5">
        <v>0</v>
      </c>
      <c r="G157" s="5">
        <v>1</v>
      </c>
      <c r="H157" s="5">
        <v>1</v>
      </c>
      <c r="I157" s="5">
        <v>0</v>
      </c>
      <c r="J157" s="5">
        <v>0</v>
      </c>
      <c r="K157" s="5">
        <v>1</v>
      </c>
      <c r="L157" s="5">
        <v>1</v>
      </c>
      <c r="M157" s="5">
        <v>1</v>
      </c>
      <c r="N157" s="5">
        <v>0</v>
      </c>
      <c r="O157" s="5">
        <v>0</v>
      </c>
      <c r="P157" s="5">
        <v>0</v>
      </c>
      <c r="Q157" s="5">
        <v>1</v>
      </c>
      <c r="R157" s="5">
        <v>11</v>
      </c>
      <c r="S157" s="5">
        <v>4</v>
      </c>
    </row>
    <row r="158" spans="1:19" ht="15.9" customHeight="1" x14ac:dyDescent="0.3">
      <c r="A158" s="4">
        <v>11810001</v>
      </c>
      <c r="B158" s="4" t="s">
        <v>183</v>
      </c>
      <c r="C158" s="2">
        <v>84</v>
      </c>
      <c r="D158" s="2">
        <v>30</v>
      </c>
      <c r="E158" s="2">
        <v>114</v>
      </c>
      <c r="F158" s="5">
        <v>42</v>
      </c>
      <c r="G158" s="5">
        <v>16</v>
      </c>
      <c r="H158" s="5">
        <v>7</v>
      </c>
      <c r="I158" s="5">
        <v>0</v>
      </c>
      <c r="J158" s="5">
        <v>5</v>
      </c>
      <c r="K158" s="5">
        <v>0</v>
      </c>
      <c r="L158" s="5">
        <v>1</v>
      </c>
      <c r="M158" s="5">
        <v>0</v>
      </c>
      <c r="N158" s="5">
        <v>2</v>
      </c>
      <c r="O158" s="5">
        <v>0</v>
      </c>
      <c r="P158" s="5">
        <v>4</v>
      </c>
      <c r="Q158" s="5">
        <v>0</v>
      </c>
      <c r="R158" s="5">
        <v>23</v>
      </c>
      <c r="S158" s="5">
        <v>14</v>
      </c>
    </row>
    <row r="159" spans="1:19" ht="15.9" customHeight="1" x14ac:dyDescent="0.3">
      <c r="A159" s="4">
        <v>11810003</v>
      </c>
      <c r="B159" s="4" t="s">
        <v>80</v>
      </c>
      <c r="C159" s="2">
        <v>17</v>
      </c>
      <c r="D159" s="2">
        <v>2</v>
      </c>
      <c r="E159" s="2">
        <v>19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17</v>
      </c>
      <c r="S159" s="5">
        <v>2</v>
      </c>
    </row>
    <row r="160" spans="1:19" ht="15.9" customHeight="1" x14ac:dyDescent="0.3">
      <c r="A160" s="4">
        <v>11810008</v>
      </c>
      <c r="B160" s="4" t="s">
        <v>81</v>
      </c>
      <c r="C160" s="2">
        <v>34</v>
      </c>
      <c r="D160" s="2">
        <v>18</v>
      </c>
      <c r="E160" s="2">
        <v>52</v>
      </c>
      <c r="F160" s="5">
        <v>4</v>
      </c>
      <c r="G160" s="5">
        <v>1</v>
      </c>
      <c r="H160" s="5">
        <v>5</v>
      </c>
      <c r="I160" s="5">
        <v>2</v>
      </c>
      <c r="J160" s="5">
        <v>6</v>
      </c>
      <c r="K160" s="5">
        <v>1</v>
      </c>
      <c r="L160" s="5">
        <v>2</v>
      </c>
      <c r="M160" s="5">
        <v>2</v>
      </c>
      <c r="N160" s="5">
        <v>0</v>
      </c>
      <c r="O160" s="5">
        <v>0</v>
      </c>
      <c r="P160" s="5">
        <v>4</v>
      </c>
      <c r="Q160" s="5">
        <v>0</v>
      </c>
      <c r="R160" s="5">
        <v>13</v>
      </c>
      <c r="S160" s="5">
        <v>12</v>
      </c>
    </row>
    <row r="161" spans="1:19" ht="15.9" customHeight="1" x14ac:dyDescent="0.3">
      <c r="A161" s="4">
        <v>11810013</v>
      </c>
      <c r="B161" s="4" t="s">
        <v>82</v>
      </c>
      <c r="C161" s="2">
        <v>6</v>
      </c>
      <c r="D161" s="2">
        <v>5</v>
      </c>
      <c r="E161" s="2">
        <v>11</v>
      </c>
      <c r="F161" s="5">
        <v>0</v>
      </c>
      <c r="G161" s="5">
        <v>0</v>
      </c>
      <c r="H161" s="5">
        <v>1</v>
      </c>
      <c r="I161" s="5">
        <v>1</v>
      </c>
      <c r="J161" s="5">
        <v>0</v>
      </c>
      <c r="K161" s="5">
        <v>0</v>
      </c>
      <c r="L161" s="5">
        <v>2</v>
      </c>
      <c r="M161" s="5">
        <v>0</v>
      </c>
      <c r="N161" s="5">
        <v>0</v>
      </c>
      <c r="O161" s="5">
        <v>0</v>
      </c>
      <c r="P161" s="5">
        <v>1</v>
      </c>
      <c r="Q161" s="5">
        <v>0</v>
      </c>
      <c r="R161" s="5">
        <v>2</v>
      </c>
      <c r="S161" s="5">
        <v>4</v>
      </c>
    </row>
    <row r="162" spans="1:19" ht="15.9" customHeight="1" x14ac:dyDescent="0.3">
      <c r="A162" s="4">
        <v>11810015</v>
      </c>
      <c r="B162" s="4" t="s">
        <v>83</v>
      </c>
      <c r="C162" s="2">
        <v>107</v>
      </c>
      <c r="D162" s="2">
        <v>35</v>
      </c>
      <c r="E162" s="2">
        <v>142</v>
      </c>
      <c r="F162" s="5">
        <v>22</v>
      </c>
      <c r="G162" s="5">
        <v>7</v>
      </c>
      <c r="H162" s="5">
        <v>10</v>
      </c>
      <c r="I162" s="5">
        <v>6</v>
      </c>
      <c r="J162" s="5">
        <v>18</v>
      </c>
      <c r="K162" s="5">
        <v>1</v>
      </c>
      <c r="L162" s="5">
        <v>6</v>
      </c>
      <c r="M162" s="5">
        <v>0</v>
      </c>
      <c r="N162" s="5">
        <v>2</v>
      </c>
      <c r="O162" s="5">
        <v>0</v>
      </c>
      <c r="P162" s="5">
        <v>7</v>
      </c>
      <c r="Q162" s="5">
        <v>4</v>
      </c>
      <c r="R162" s="5">
        <v>42</v>
      </c>
      <c r="S162" s="5">
        <v>17</v>
      </c>
    </row>
    <row r="163" spans="1:19" ht="15.9" customHeight="1" x14ac:dyDescent="0.3">
      <c r="A163" s="4">
        <v>11810024</v>
      </c>
      <c r="B163" s="4" t="s">
        <v>84</v>
      </c>
      <c r="C163" s="2">
        <v>26</v>
      </c>
      <c r="D163" s="2">
        <v>13</v>
      </c>
      <c r="E163" s="2">
        <v>39</v>
      </c>
      <c r="F163" s="5">
        <v>2</v>
      </c>
      <c r="G163" s="5">
        <v>2</v>
      </c>
      <c r="H163" s="5">
        <v>3</v>
      </c>
      <c r="I163" s="5">
        <v>0</v>
      </c>
      <c r="J163" s="5">
        <v>1</v>
      </c>
      <c r="K163" s="5">
        <v>3</v>
      </c>
      <c r="L163" s="5">
        <v>4</v>
      </c>
      <c r="M163" s="5">
        <v>0</v>
      </c>
      <c r="N163" s="5">
        <v>2</v>
      </c>
      <c r="O163" s="5">
        <v>1</v>
      </c>
      <c r="P163" s="5">
        <v>3</v>
      </c>
      <c r="Q163" s="5">
        <v>0</v>
      </c>
      <c r="R163" s="5">
        <v>11</v>
      </c>
      <c r="S163" s="5">
        <v>7</v>
      </c>
    </row>
    <row r="164" spans="1:19" ht="15.9" customHeight="1" x14ac:dyDescent="0.3">
      <c r="A164" s="4">
        <v>11810028</v>
      </c>
      <c r="B164" s="4" t="s">
        <v>202</v>
      </c>
      <c r="C164" s="2">
        <v>40</v>
      </c>
      <c r="D164" s="2">
        <v>14</v>
      </c>
      <c r="E164" s="2">
        <v>54</v>
      </c>
      <c r="F164" s="5">
        <v>3</v>
      </c>
      <c r="G164" s="5">
        <v>0</v>
      </c>
      <c r="H164" s="5">
        <v>2</v>
      </c>
      <c r="I164" s="5">
        <v>0</v>
      </c>
      <c r="J164" s="5">
        <v>4</v>
      </c>
      <c r="K164" s="5">
        <v>1</v>
      </c>
      <c r="L164" s="5">
        <v>4</v>
      </c>
      <c r="M164" s="5">
        <v>0</v>
      </c>
      <c r="N164" s="5">
        <v>0</v>
      </c>
      <c r="O164" s="5">
        <v>0</v>
      </c>
      <c r="P164" s="5">
        <v>2</v>
      </c>
      <c r="Q164" s="5">
        <v>0</v>
      </c>
      <c r="R164" s="5">
        <v>25</v>
      </c>
      <c r="S164" s="5">
        <v>13</v>
      </c>
    </row>
    <row r="165" spans="1:19" ht="15.9" customHeight="1" x14ac:dyDescent="0.3">
      <c r="A165" s="4">
        <v>11810033</v>
      </c>
      <c r="B165" s="4" t="s">
        <v>87</v>
      </c>
      <c r="C165" s="2">
        <v>11</v>
      </c>
      <c r="D165" s="2">
        <v>4</v>
      </c>
      <c r="E165" s="2">
        <v>15</v>
      </c>
      <c r="F165" s="5">
        <v>2</v>
      </c>
      <c r="G165" s="5">
        <v>0</v>
      </c>
      <c r="H165" s="5">
        <v>2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1</v>
      </c>
      <c r="O165" s="5">
        <v>0</v>
      </c>
      <c r="P165" s="5">
        <v>0</v>
      </c>
      <c r="Q165" s="5">
        <v>0</v>
      </c>
      <c r="R165" s="5">
        <v>6</v>
      </c>
      <c r="S165" s="5">
        <v>4</v>
      </c>
    </row>
    <row r="166" spans="1:19" ht="15.9" customHeight="1" x14ac:dyDescent="0.3">
      <c r="A166" s="4">
        <v>11810034</v>
      </c>
      <c r="B166" s="4" t="s">
        <v>445</v>
      </c>
      <c r="C166" s="2">
        <v>5</v>
      </c>
      <c r="D166" s="2">
        <v>0</v>
      </c>
      <c r="E166" s="2">
        <v>5</v>
      </c>
      <c r="F166" s="5">
        <v>1</v>
      </c>
      <c r="G166" s="5">
        <v>0</v>
      </c>
      <c r="H166" s="5">
        <v>1</v>
      </c>
      <c r="I166" s="5">
        <v>0</v>
      </c>
      <c r="J166" s="5">
        <v>3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</row>
    <row r="167" spans="1:19" ht="15.9" customHeight="1" x14ac:dyDescent="0.3">
      <c r="A167" s="4">
        <v>11820007</v>
      </c>
      <c r="B167" s="4" t="s">
        <v>88</v>
      </c>
      <c r="C167" s="2">
        <v>3</v>
      </c>
      <c r="D167" s="2">
        <v>2</v>
      </c>
      <c r="E167" s="2">
        <v>5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3</v>
      </c>
      <c r="S167" s="5">
        <v>2</v>
      </c>
    </row>
    <row r="168" spans="1:19" ht="15.9" customHeight="1" x14ac:dyDescent="0.3">
      <c r="A168" s="4">
        <v>11820008</v>
      </c>
      <c r="B168" s="4" t="s">
        <v>89</v>
      </c>
      <c r="C168" s="2">
        <v>77</v>
      </c>
      <c r="D168" s="2">
        <v>43</v>
      </c>
      <c r="E168" s="2">
        <v>120</v>
      </c>
      <c r="F168" s="5">
        <v>30</v>
      </c>
      <c r="G168" s="5">
        <v>38</v>
      </c>
      <c r="H168" s="5">
        <v>16</v>
      </c>
      <c r="I168" s="5">
        <v>3</v>
      </c>
      <c r="J168" s="5">
        <v>7</v>
      </c>
      <c r="K168" s="5">
        <v>0</v>
      </c>
      <c r="L168" s="5">
        <v>8</v>
      </c>
      <c r="M168" s="5">
        <v>0</v>
      </c>
      <c r="N168" s="5">
        <v>1</v>
      </c>
      <c r="O168" s="5">
        <v>2</v>
      </c>
      <c r="P168" s="5">
        <v>5</v>
      </c>
      <c r="Q168" s="5">
        <v>0</v>
      </c>
      <c r="R168" s="5">
        <v>10</v>
      </c>
      <c r="S168" s="5">
        <v>0</v>
      </c>
    </row>
    <row r="169" spans="1:19" ht="15.9" customHeight="1" x14ac:dyDescent="0.3">
      <c r="A169" s="4">
        <v>11820011</v>
      </c>
      <c r="B169" s="4" t="s">
        <v>90</v>
      </c>
      <c r="C169" s="2">
        <v>0</v>
      </c>
      <c r="D169" s="2">
        <v>0</v>
      </c>
      <c r="E169" s="2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</row>
    <row r="170" spans="1:19" ht="15.9" customHeight="1" x14ac:dyDescent="0.3">
      <c r="A170" s="4">
        <v>11820018</v>
      </c>
      <c r="B170" s="4" t="s">
        <v>203</v>
      </c>
      <c r="C170" s="2">
        <v>23</v>
      </c>
      <c r="D170" s="2">
        <v>11</v>
      </c>
      <c r="E170" s="2">
        <v>34</v>
      </c>
      <c r="F170" s="5">
        <v>5</v>
      </c>
      <c r="G170" s="5">
        <v>3</v>
      </c>
      <c r="H170" s="5">
        <v>3</v>
      </c>
      <c r="I170" s="5">
        <v>3</v>
      </c>
      <c r="J170" s="5">
        <v>4</v>
      </c>
      <c r="K170" s="5">
        <v>0</v>
      </c>
      <c r="L170" s="5">
        <v>1</v>
      </c>
      <c r="M170" s="5">
        <v>0</v>
      </c>
      <c r="N170" s="5">
        <v>2</v>
      </c>
      <c r="O170" s="5">
        <v>1</v>
      </c>
      <c r="P170" s="5">
        <v>1</v>
      </c>
      <c r="Q170" s="5">
        <v>0</v>
      </c>
      <c r="R170" s="5">
        <v>7</v>
      </c>
      <c r="S170" s="5">
        <v>4</v>
      </c>
    </row>
    <row r="171" spans="1:19" ht="15.9" customHeight="1" x14ac:dyDescent="0.3">
      <c r="A171" s="4">
        <v>11820026</v>
      </c>
      <c r="B171" s="4" t="s">
        <v>92</v>
      </c>
      <c r="C171" s="2">
        <v>6</v>
      </c>
      <c r="D171" s="2">
        <v>2</v>
      </c>
      <c r="E171" s="2">
        <v>8</v>
      </c>
      <c r="F171" s="5">
        <v>1</v>
      </c>
      <c r="G171" s="5">
        <v>0</v>
      </c>
      <c r="H171" s="5">
        <v>1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1</v>
      </c>
      <c r="Q171" s="5">
        <v>2</v>
      </c>
      <c r="R171" s="5">
        <v>3</v>
      </c>
      <c r="S171" s="5">
        <v>0</v>
      </c>
    </row>
    <row r="172" spans="1:19" ht="15.9" customHeight="1" x14ac:dyDescent="0.3">
      <c r="A172" s="4">
        <v>11820027</v>
      </c>
      <c r="B172" s="4" t="s">
        <v>93</v>
      </c>
      <c r="C172" s="2">
        <v>0</v>
      </c>
      <c r="D172" s="2">
        <v>0</v>
      </c>
      <c r="E172" s="2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</row>
    <row r="173" spans="1:19" ht="15.9" customHeight="1" x14ac:dyDescent="0.3">
      <c r="A173" s="4">
        <v>11820031</v>
      </c>
      <c r="B173" s="4" t="s">
        <v>94</v>
      </c>
      <c r="C173" s="2">
        <v>12</v>
      </c>
      <c r="D173" s="2">
        <v>7</v>
      </c>
      <c r="E173" s="2">
        <v>19</v>
      </c>
      <c r="F173" s="5">
        <v>1</v>
      </c>
      <c r="G173" s="5">
        <v>0</v>
      </c>
      <c r="H173" s="5">
        <v>1</v>
      </c>
      <c r="I173" s="5">
        <v>0</v>
      </c>
      <c r="J173" s="5">
        <v>4</v>
      </c>
      <c r="K173" s="5">
        <v>1</v>
      </c>
      <c r="L173" s="5">
        <v>2</v>
      </c>
      <c r="M173" s="5">
        <v>0</v>
      </c>
      <c r="N173" s="5">
        <v>0</v>
      </c>
      <c r="O173" s="5">
        <v>0</v>
      </c>
      <c r="P173" s="5">
        <v>0</v>
      </c>
      <c r="Q173" s="5">
        <v>1</v>
      </c>
      <c r="R173" s="5">
        <v>4</v>
      </c>
      <c r="S173" s="5">
        <v>5</v>
      </c>
    </row>
    <row r="174" spans="1:19" ht="15.9" customHeight="1" x14ac:dyDescent="0.3">
      <c r="A174" s="4">
        <v>11820032</v>
      </c>
      <c r="B174" s="4" t="s">
        <v>95</v>
      </c>
      <c r="C174" s="2">
        <v>7</v>
      </c>
      <c r="D174" s="2">
        <v>1</v>
      </c>
      <c r="E174" s="2">
        <v>8</v>
      </c>
      <c r="F174" s="5">
        <v>1</v>
      </c>
      <c r="G174" s="5">
        <v>0</v>
      </c>
      <c r="H174" s="5">
        <v>1</v>
      </c>
      <c r="I174" s="5">
        <v>0</v>
      </c>
      <c r="J174" s="5">
        <v>0</v>
      </c>
      <c r="K174" s="5">
        <v>1</v>
      </c>
      <c r="L174" s="5">
        <v>1</v>
      </c>
      <c r="M174" s="5">
        <v>0</v>
      </c>
      <c r="N174" s="5">
        <v>1</v>
      </c>
      <c r="O174" s="5">
        <v>0</v>
      </c>
      <c r="P174" s="5">
        <v>0</v>
      </c>
      <c r="Q174" s="5">
        <v>0</v>
      </c>
      <c r="R174" s="5">
        <v>3</v>
      </c>
      <c r="S174" s="5">
        <v>0</v>
      </c>
    </row>
    <row r="175" spans="1:19" ht="15.9" customHeight="1" x14ac:dyDescent="0.3">
      <c r="A175" s="4">
        <v>11820034</v>
      </c>
      <c r="B175" s="4" t="s">
        <v>96</v>
      </c>
      <c r="C175" s="2">
        <v>7</v>
      </c>
      <c r="D175" s="2">
        <v>2</v>
      </c>
      <c r="E175" s="2">
        <v>9</v>
      </c>
      <c r="F175" s="5">
        <v>4</v>
      </c>
      <c r="G175" s="5">
        <v>0</v>
      </c>
      <c r="H175" s="5">
        <v>0</v>
      </c>
      <c r="I175" s="5">
        <v>0</v>
      </c>
      <c r="J175" s="5">
        <v>3</v>
      </c>
      <c r="K175" s="5">
        <v>1</v>
      </c>
      <c r="L175" s="5">
        <v>0</v>
      </c>
      <c r="M175" s="5">
        <v>1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</row>
    <row r="176" spans="1:19" ht="15.9" customHeight="1" x14ac:dyDescent="0.3">
      <c r="A176" s="4">
        <v>11820035</v>
      </c>
      <c r="B176" s="4" t="s">
        <v>97</v>
      </c>
      <c r="C176" s="2">
        <v>0</v>
      </c>
      <c r="D176" s="2">
        <v>0</v>
      </c>
      <c r="E176" s="2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F4CF-A5BE-43D3-B95D-9EAEFA720068}">
  <sheetPr codeName="Feuil16"/>
  <dimension ref="A1:AD173"/>
  <sheetViews>
    <sheetView showGridLines="0" topLeftCell="A134" workbookViewId="0">
      <selection activeCell="E3" sqref="E3"/>
    </sheetView>
  </sheetViews>
  <sheetFormatPr baseColWidth="10" defaultRowHeight="14.4" x14ac:dyDescent="0.3"/>
  <cols>
    <col min="1" max="1" width="6.296875" style="1" bestFit="1" customWidth="1"/>
    <col min="2" max="2" width="21.3984375" style="1" bestFit="1" customWidth="1"/>
    <col min="3" max="3" width="4.09765625" style="1" bestFit="1" customWidth="1"/>
    <col min="4" max="4" width="3.3984375" style="1" bestFit="1" customWidth="1"/>
    <col min="5" max="5" width="4.09765625" style="1" bestFit="1" customWidth="1"/>
    <col min="6" max="6" width="3.8984375" style="1" customWidth="1"/>
    <col min="7" max="7" width="3" style="1" customWidth="1"/>
    <col min="8" max="8" width="4.19921875" style="1" customWidth="1"/>
    <col min="9" max="9" width="3.19921875" style="1" customWidth="1"/>
    <col min="10" max="10" width="3.5" style="1" customWidth="1"/>
    <col min="11" max="11" width="2.69921875" style="1" customWidth="1"/>
    <col min="12" max="12" width="3.3984375" style="1" bestFit="1" customWidth="1"/>
    <col min="13" max="13" width="2.59765625" style="1" bestFit="1" customWidth="1"/>
    <col min="14" max="14" width="3.3984375" style="1" bestFit="1" customWidth="1"/>
    <col min="15" max="15" width="2.59765625" style="1" bestFit="1" customWidth="1"/>
    <col min="16" max="16" width="4.09765625" style="1" bestFit="1" customWidth="1"/>
    <col min="17" max="17" width="3.3984375" style="1" bestFit="1" customWidth="1"/>
    <col min="18" max="18" width="4.09765625" style="1" bestFit="1" customWidth="1"/>
    <col min="19" max="19" width="3.3984375" style="1" bestFit="1" customWidth="1"/>
    <col min="20" max="20" width="11" style="1"/>
    <col min="21" max="21" width="7.09765625" style="1" bestFit="1" customWidth="1"/>
    <col min="22" max="22" width="7.69921875" style="1" bestFit="1" customWidth="1"/>
    <col min="23" max="23" width="6.5" style="1" bestFit="1" customWidth="1"/>
    <col min="24" max="24" width="5.59765625" style="1" bestFit="1" customWidth="1"/>
    <col min="25" max="25" width="5.8984375" style="1" bestFit="1" customWidth="1"/>
    <col min="26" max="26" width="6" style="1" bestFit="1" customWidth="1"/>
    <col min="27" max="27" width="6.69921875" style="1" bestFit="1" customWidth="1"/>
    <col min="28" max="28" width="1.09765625" style="1" customWidth="1"/>
    <col min="29" max="256" width="11" style="1"/>
    <col min="257" max="257" width="5.59765625" style="1" bestFit="1" customWidth="1"/>
    <col min="258" max="258" width="21.3984375" style="1" bestFit="1" customWidth="1"/>
    <col min="259" max="259" width="4.09765625" style="1" bestFit="1" customWidth="1"/>
    <col min="260" max="260" width="3.3984375" style="1" bestFit="1" customWidth="1"/>
    <col min="261" max="261" width="4.09765625" style="1" bestFit="1" customWidth="1"/>
    <col min="262" max="262" width="3.8984375" style="1" customWidth="1"/>
    <col min="263" max="263" width="3" style="1" customWidth="1"/>
    <col min="264" max="264" width="4.19921875" style="1" customWidth="1"/>
    <col min="265" max="265" width="3.19921875" style="1" customWidth="1"/>
    <col min="266" max="266" width="3.5" style="1" customWidth="1"/>
    <col min="267" max="267" width="2.69921875" style="1" customWidth="1"/>
    <col min="268" max="268" width="3.3984375" style="1" bestFit="1" customWidth="1"/>
    <col min="269" max="269" width="2.59765625" style="1" bestFit="1" customWidth="1"/>
    <col min="270" max="270" width="3.3984375" style="1" bestFit="1" customWidth="1"/>
    <col min="271" max="271" width="2.59765625" style="1" bestFit="1" customWidth="1"/>
    <col min="272" max="272" width="4.09765625" style="1" bestFit="1" customWidth="1"/>
    <col min="273" max="273" width="3.3984375" style="1" bestFit="1" customWidth="1"/>
    <col min="274" max="274" width="4.09765625" style="1" bestFit="1" customWidth="1"/>
    <col min="275" max="275" width="3.3984375" style="1" bestFit="1" customWidth="1"/>
    <col min="276" max="512" width="11" style="1"/>
    <col min="513" max="513" width="5.59765625" style="1" bestFit="1" customWidth="1"/>
    <col min="514" max="514" width="21.3984375" style="1" bestFit="1" customWidth="1"/>
    <col min="515" max="515" width="4.09765625" style="1" bestFit="1" customWidth="1"/>
    <col min="516" max="516" width="3.3984375" style="1" bestFit="1" customWidth="1"/>
    <col min="517" max="517" width="4.09765625" style="1" bestFit="1" customWidth="1"/>
    <col min="518" max="518" width="3.8984375" style="1" customWidth="1"/>
    <col min="519" max="519" width="3" style="1" customWidth="1"/>
    <col min="520" max="520" width="4.19921875" style="1" customWidth="1"/>
    <col min="521" max="521" width="3.19921875" style="1" customWidth="1"/>
    <col min="522" max="522" width="3.5" style="1" customWidth="1"/>
    <col min="523" max="523" width="2.69921875" style="1" customWidth="1"/>
    <col min="524" max="524" width="3.3984375" style="1" bestFit="1" customWidth="1"/>
    <col min="525" max="525" width="2.59765625" style="1" bestFit="1" customWidth="1"/>
    <col min="526" max="526" width="3.3984375" style="1" bestFit="1" customWidth="1"/>
    <col min="527" max="527" width="2.59765625" style="1" bestFit="1" customWidth="1"/>
    <col min="528" max="528" width="4.09765625" style="1" bestFit="1" customWidth="1"/>
    <col min="529" max="529" width="3.3984375" style="1" bestFit="1" customWidth="1"/>
    <col min="530" max="530" width="4.09765625" style="1" bestFit="1" customWidth="1"/>
    <col min="531" max="531" width="3.3984375" style="1" bestFit="1" customWidth="1"/>
    <col min="532" max="768" width="11" style="1"/>
    <col min="769" max="769" width="5.59765625" style="1" bestFit="1" customWidth="1"/>
    <col min="770" max="770" width="21.3984375" style="1" bestFit="1" customWidth="1"/>
    <col min="771" max="771" width="4.09765625" style="1" bestFit="1" customWidth="1"/>
    <col min="772" max="772" width="3.3984375" style="1" bestFit="1" customWidth="1"/>
    <col min="773" max="773" width="4.09765625" style="1" bestFit="1" customWidth="1"/>
    <col min="774" max="774" width="3.8984375" style="1" customWidth="1"/>
    <col min="775" max="775" width="3" style="1" customWidth="1"/>
    <col min="776" max="776" width="4.19921875" style="1" customWidth="1"/>
    <col min="777" max="777" width="3.19921875" style="1" customWidth="1"/>
    <col min="778" max="778" width="3.5" style="1" customWidth="1"/>
    <col min="779" max="779" width="2.69921875" style="1" customWidth="1"/>
    <col min="780" max="780" width="3.3984375" style="1" bestFit="1" customWidth="1"/>
    <col min="781" max="781" width="2.59765625" style="1" bestFit="1" customWidth="1"/>
    <col min="782" max="782" width="3.3984375" style="1" bestFit="1" customWidth="1"/>
    <col min="783" max="783" width="2.59765625" style="1" bestFit="1" customWidth="1"/>
    <col min="784" max="784" width="4.09765625" style="1" bestFit="1" customWidth="1"/>
    <col min="785" max="785" width="3.3984375" style="1" bestFit="1" customWidth="1"/>
    <col min="786" max="786" width="4.09765625" style="1" bestFit="1" customWidth="1"/>
    <col min="787" max="787" width="3.3984375" style="1" bestFit="1" customWidth="1"/>
    <col min="788" max="1024" width="11" style="1"/>
    <col min="1025" max="1025" width="5.59765625" style="1" bestFit="1" customWidth="1"/>
    <col min="1026" max="1026" width="21.3984375" style="1" bestFit="1" customWidth="1"/>
    <col min="1027" max="1027" width="4.09765625" style="1" bestFit="1" customWidth="1"/>
    <col min="1028" max="1028" width="3.3984375" style="1" bestFit="1" customWidth="1"/>
    <col min="1029" max="1029" width="4.09765625" style="1" bestFit="1" customWidth="1"/>
    <col min="1030" max="1030" width="3.8984375" style="1" customWidth="1"/>
    <col min="1031" max="1031" width="3" style="1" customWidth="1"/>
    <col min="1032" max="1032" width="4.19921875" style="1" customWidth="1"/>
    <col min="1033" max="1033" width="3.19921875" style="1" customWidth="1"/>
    <col min="1034" max="1034" width="3.5" style="1" customWidth="1"/>
    <col min="1035" max="1035" width="2.69921875" style="1" customWidth="1"/>
    <col min="1036" max="1036" width="3.3984375" style="1" bestFit="1" customWidth="1"/>
    <col min="1037" max="1037" width="2.59765625" style="1" bestFit="1" customWidth="1"/>
    <col min="1038" max="1038" width="3.3984375" style="1" bestFit="1" customWidth="1"/>
    <col min="1039" max="1039" width="2.59765625" style="1" bestFit="1" customWidth="1"/>
    <col min="1040" max="1040" width="4.09765625" style="1" bestFit="1" customWidth="1"/>
    <col min="1041" max="1041" width="3.3984375" style="1" bestFit="1" customWidth="1"/>
    <col min="1042" max="1042" width="4.09765625" style="1" bestFit="1" customWidth="1"/>
    <col min="1043" max="1043" width="3.3984375" style="1" bestFit="1" customWidth="1"/>
    <col min="1044" max="1280" width="11" style="1"/>
    <col min="1281" max="1281" width="5.59765625" style="1" bestFit="1" customWidth="1"/>
    <col min="1282" max="1282" width="21.3984375" style="1" bestFit="1" customWidth="1"/>
    <col min="1283" max="1283" width="4.09765625" style="1" bestFit="1" customWidth="1"/>
    <col min="1284" max="1284" width="3.3984375" style="1" bestFit="1" customWidth="1"/>
    <col min="1285" max="1285" width="4.09765625" style="1" bestFit="1" customWidth="1"/>
    <col min="1286" max="1286" width="3.8984375" style="1" customWidth="1"/>
    <col min="1287" max="1287" width="3" style="1" customWidth="1"/>
    <col min="1288" max="1288" width="4.19921875" style="1" customWidth="1"/>
    <col min="1289" max="1289" width="3.19921875" style="1" customWidth="1"/>
    <col min="1290" max="1290" width="3.5" style="1" customWidth="1"/>
    <col min="1291" max="1291" width="2.69921875" style="1" customWidth="1"/>
    <col min="1292" max="1292" width="3.3984375" style="1" bestFit="1" customWidth="1"/>
    <col min="1293" max="1293" width="2.59765625" style="1" bestFit="1" customWidth="1"/>
    <col min="1294" max="1294" width="3.3984375" style="1" bestFit="1" customWidth="1"/>
    <col min="1295" max="1295" width="2.59765625" style="1" bestFit="1" customWidth="1"/>
    <col min="1296" max="1296" width="4.09765625" style="1" bestFit="1" customWidth="1"/>
    <col min="1297" max="1297" width="3.3984375" style="1" bestFit="1" customWidth="1"/>
    <col min="1298" max="1298" width="4.09765625" style="1" bestFit="1" customWidth="1"/>
    <col min="1299" max="1299" width="3.3984375" style="1" bestFit="1" customWidth="1"/>
    <col min="1300" max="1536" width="11" style="1"/>
    <col min="1537" max="1537" width="5.59765625" style="1" bestFit="1" customWidth="1"/>
    <col min="1538" max="1538" width="21.3984375" style="1" bestFit="1" customWidth="1"/>
    <col min="1539" max="1539" width="4.09765625" style="1" bestFit="1" customWidth="1"/>
    <col min="1540" max="1540" width="3.3984375" style="1" bestFit="1" customWidth="1"/>
    <col min="1541" max="1541" width="4.09765625" style="1" bestFit="1" customWidth="1"/>
    <col min="1542" max="1542" width="3.8984375" style="1" customWidth="1"/>
    <col min="1543" max="1543" width="3" style="1" customWidth="1"/>
    <col min="1544" max="1544" width="4.19921875" style="1" customWidth="1"/>
    <col min="1545" max="1545" width="3.19921875" style="1" customWidth="1"/>
    <col min="1546" max="1546" width="3.5" style="1" customWidth="1"/>
    <col min="1547" max="1547" width="2.69921875" style="1" customWidth="1"/>
    <col min="1548" max="1548" width="3.3984375" style="1" bestFit="1" customWidth="1"/>
    <col min="1549" max="1549" width="2.59765625" style="1" bestFit="1" customWidth="1"/>
    <col min="1550" max="1550" width="3.3984375" style="1" bestFit="1" customWidth="1"/>
    <col min="1551" max="1551" width="2.59765625" style="1" bestFit="1" customWidth="1"/>
    <col min="1552" max="1552" width="4.09765625" style="1" bestFit="1" customWidth="1"/>
    <col min="1553" max="1553" width="3.3984375" style="1" bestFit="1" customWidth="1"/>
    <col min="1554" max="1554" width="4.09765625" style="1" bestFit="1" customWidth="1"/>
    <col min="1555" max="1555" width="3.3984375" style="1" bestFit="1" customWidth="1"/>
    <col min="1556" max="1792" width="11" style="1"/>
    <col min="1793" max="1793" width="5.59765625" style="1" bestFit="1" customWidth="1"/>
    <col min="1794" max="1794" width="21.3984375" style="1" bestFit="1" customWidth="1"/>
    <col min="1795" max="1795" width="4.09765625" style="1" bestFit="1" customWidth="1"/>
    <col min="1796" max="1796" width="3.3984375" style="1" bestFit="1" customWidth="1"/>
    <col min="1797" max="1797" width="4.09765625" style="1" bestFit="1" customWidth="1"/>
    <col min="1798" max="1798" width="3.8984375" style="1" customWidth="1"/>
    <col min="1799" max="1799" width="3" style="1" customWidth="1"/>
    <col min="1800" max="1800" width="4.19921875" style="1" customWidth="1"/>
    <col min="1801" max="1801" width="3.19921875" style="1" customWidth="1"/>
    <col min="1802" max="1802" width="3.5" style="1" customWidth="1"/>
    <col min="1803" max="1803" width="2.69921875" style="1" customWidth="1"/>
    <col min="1804" max="1804" width="3.3984375" style="1" bestFit="1" customWidth="1"/>
    <col min="1805" max="1805" width="2.59765625" style="1" bestFit="1" customWidth="1"/>
    <col min="1806" max="1806" width="3.3984375" style="1" bestFit="1" customWidth="1"/>
    <col min="1807" max="1807" width="2.59765625" style="1" bestFit="1" customWidth="1"/>
    <col min="1808" max="1808" width="4.09765625" style="1" bestFit="1" customWidth="1"/>
    <col min="1809" max="1809" width="3.3984375" style="1" bestFit="1" customWidth="1"/>
    <col min="1810" max="1810" width="4.09765625" style="1" bestFit="1" customWidth="1"/>
    <col min="1811" max="1811" width="3.3984375" style="1" bestFit="1" customWidth="1"/>
    <col min="1812" max="2048" width="11" style="1"/>
    <col min="2049" max="2049" width="5.59765625" style="1" bestFit="1" customWidth="1"/>
    <col min="2050" max="2050" width="21.3984375" style="1" bestFit="1" customWidth="1"/>
    <col min="2051" max="2051" width="4.09765625" style="1" bestFit="1" customWidth="1"/>
    <col min="2052" max="2052" width="3.3984375" style="1" bestFit="1" customWidth="1"/>
    <col min="2053" max="2053" width="4.09765625" style="1" bestFit="1" customWidth="1"/>
    <col min="2054" max="2054" width="3.8984375" style="1" customWidth="1"/>
    <col min="2055" max="2055" width="3" style="1" customWidth="1"/>
    <col min="2056" max="2056" width="4.19921875" style="1" customWidth="1"/>
    <col min="2057" max="2057" width="3.19921875" style="1" customWidth="1"/>
    <col min="2058" max="2058" width="3.5" style="1" customWidth="1"/>
    <col min="2059" max="2059" width="2.69921875" style="1" customWidth="1"/>
    <col min="2060" max="2060" width="3.3984375" style="1" bestFit="1" customWidth="1"/>
    <col min="2061" max="2061" width="2.59765625" style="1" bestFit="1" customWidth="1"/>
    <col min="2062" max="2062" width="3.3984375" style="1" bestFit="1" customWidth="1"/>
    <col min="2063" max="2063" width="2.59765625" style="1" bestFit="1" customWidth="1"/>
    <col min="2064" max="2064" width="4.09765625" style="1" bestFit="1" customWidth="1"/>
    <col min="2065" max="2065" width="3.3984375" style="1" bestFit="1" customWidth="1"/>
    <col min="2066" max="2066" width="4.09765625" style="1" bestFit="1" customWidth="1"/>
    <col min="2067" max="2067" width="3.3984375" style="1" bestFit="1" customWidth="1"/>
    <col min="2068" max="2304" width="11" style="1"/>
    <col min="2305" max="2305" width="5.59765625" style="1" bestFit="1" customWidth="1"/>
    <col min="2306" max="2306" width="21.3984375" style="1" bestFit="1" customWidth="1"/>
    <col min="2307" max="2307" width="4.09765625" style="1" bestFit="1" customWidth="1"/>
    <col min="2308" max="2308" width="3.3984375" style="1" bestFit="1" customWidth="1"/>
    <col min="2309" max="2309" width="4.09765625" style="1" bestFit="1" customWidth="1"/>
    <col min="2310" max="2310" width="3.8984375" style="1" customWidth="1"/>
    <col min="2311" max="2311" width="3" style="1" customWidth="1"/>
    <col min="2312" max="2312" width="4.19921875" style="1" customWidth="1"/>
    <col min="2313" max="2313" width="3.19921875" style="1" customWidth="1"/>
    <col min="2314" max="2314" width="3.5" style="1" customWidth="1"/>
    <col min="2315" max="2315" width="2.69921875" style="1" customWidth="1"/>
    <col min="2316" max="2316" width="3.3984375" style="1" bestFit="1" customWidth="1"/>
    <col min="2317" max="2317" width="2.59765625" style="1" bestFit="1" customWidth="1"/>
    <col min="2318" max="2318" width="3.3984375" style="1" bestFit="1" customWidth="1"/>
    <col min="2319" max="2319" width="2.59765625" style="1" bestFit="1" customWidth="1"/>
    <col min="2320" max="2320" width="4.09765625" style="1" bestFit="1" customWidth="1"/>
    <col min="2321" max="2321" width="3.3984375" style="1" bestFit="1" customWidth="1"/>
    <col min="2322" max="2322" width="4.09765625" style="1" bestFit="1" customWidth="1"/>
    <col min="2323" max="2323" width="3.3984375" style="1" bestFit="1" customWidth="1"/>
    <col min="2324" max="2560" width="11" style="1"/>
    <col min="2561" max="2561" width="5.59765625" style="1" bestFit="1" customWidth="1"/>
    <col min="2562" max="2562" width="21.3984375" style="1" bestFit="1" customWidth="1"/>
    <col min="2563" max="2563" width="4.09765625" style="1" bestFit="1" customWidth="1"/>
    <col min="2564" max="2564" width="3.3984375" style="1" bestFit="1" customWidth="1"/>
    <col min="2565" max="2565" width="4.09765625" style="1" bestFit="1" customWidth="1"/>
    <col min="2566" max="2566" width="3.8984375" style="1" customWidth="1"/>
    <col min="2567" max="2567" width="3" style="1" customWidth="1"/>
    <col min="2568" max="2568" width="4.19921875" style="1" customWidth="1"/>
    <col min="2569" max="2569" width="3.19921875" style="1" customWidth="1"/>
    <col min="2570" max="2570" width="3.5" style="1" customWidth="1"/>
    <col min="2571" max="2571" width="2.69921875" style="1" customWidth="1"/>
    <col min="2572" max="2572" width="3.3984375" style="1" bestFit="1" customWidth="1"/>
    <col min="2573" max="2573" width="2.59765625" style="1" bestFit="1" customWidth="1"/>
    <col min="2574" max="2574" width="3.3984375" style="1" bestFit="1" customWidth="1"/>
    <col min="2575" max="2575" width="2.59765625" style="1" bestFit="1" customWidth="1"/>
    <col min="2576" max="2576" width="4.09765625" style="1" bestFit="1" customWidth="1"/>
    <col min="2577" max="2577" width="3.3984375" style="1" bestFit="1" customWidth="1"/>
    <col min="2578" max="2578" width="4.09765625" style="1" bestFit="1" customWidth="1"/>
    <col min="2579" max="2579" width="3.3984375" style="1" bestFit="1" customWidth="1"/>
    <col min="2580" max="2816" width="11" style="1"/>
    <col min="2817" max="2817" width="5.59765625" style="1" bestFit="1" customWidth="1"/>
    <col min="2818" max="2818" width="21.3984375" style="1" bestFit="1" customWidth="1"/>
    <col min="2819" max="2819" width="4.09765625" style="1" bestFit="1" customWidth="1"/>
    <col min="2820" max="2820" width="3.3984375" style="1" bestFit="1" customWidth="1"/>
    <col min="2821" max="2821" width="4.09765625" style="1" bestFit="1" customWidth="1"/>
    <col min="2822" max="2822" width="3.8984375" style="1" customWidth="1"/>
    <col min="2823" max="2823" width="3" style="1" customWidth="1"/>
    <col min="2824" max="2824" width="4.19921875" style="1" customWidth="1"/>
    <col min="2825" max="2825" width="3.19921875" style="1" customWidth="1"/>
    <col min="2826" max="2826" width="3.5" style="1" customWidth="1"/>
    <col min="2827" max="2827" width="2.69921875" style="1" customWidth="1"/>
    <col min="2828" max="2828" width="3.3984375" style="1" bestFit="1" customWidth="1"/>
    <col min="2829" max="2829" width="2.59765625" style="1" bestFit="1" customWidth="1"/>
    <col min="2830" max="2830" width="3.3984375" style="1" bestFit="1" customWidth="1"/>
    <col min="2831" max="2831" width="2.59765625" style="1" bestFit="1" customWidth="1"/>
    <col min="2832" max="2832" width="4.09765625" style="1" bestFit="1" customWidth="1"/>
    <col min="2833" max="2833" width="3.3984375" style="1" bestFit="1" customWidth="1"/>
    <col min="2834" max="2834" width="4.09765625" style="1" bestFit="1" customWidth="1"/>
    <col min="2835" max="2835" width="3.3984375" style="1" bestFit="1" customWidth="1"/>
    <col min="2836" max="3072" width="11" style="1"/>
    <col min="3073" max="3073" width="5.59765625" style="1" bestFit="1" customWidth="1"/>
    <col min="3074" max="3074" width="21.3984375" style="1" bestFit="1" customWidth="1"/>
    <col min="3075" max="3075" width="4.09765625" style="1" bestFit="1" customWidth="1"/>
    <col min="3076" max="3076" width="3.3984375" style="1" bestFit="1" customWidth="1"/>
    <col min="3077" max="3077" width="4.09765625" style="1" bestFit="1" customWidth="1"/>
    <col min="3078" max="3078" width="3.8984375" style="1" customWidth="1"/>
    <col min="3079" max="3079" width="3" style="1" customWidth="1"/>
    <col min="3080" max="3080" width="4.19921875" style="1" customWidth="1"/>
    <col min="3081" max="3081" width="3.19921875" style="1" customWidth="1"/>
    <col min="3082" max="3082" width="3.5" style="1" customWidth="1"/>
    <col min="3083" max="3083" width="2.69921875" style="1" customWidth="1"/>
    <col min="3084" max="3084" width="3.3984375" style="1" bestFit="1" customWidth="1"/>
    <col min="3085" max="3085" width="2.59765625" style="1" bestFit="1" customWidth="1"/>
    <col min="3086" max="3086" width="3.3984375" style="1" bestFit="1" customWidth="1"/>
    <col min="3087" max="3087" width="2.59765625" style="1" bestFit="1" customWidth="1"/>
    <col min="3088" max="3088" width="4.09765625" style="1" bestFit="1" customWidth="1"/>
    <col min="3089" max="3089" width="3.3984375" style="1" bestFit="1" customWidth="1"/>
    <col min="3090" max="3090" width="4.09765625" style="1" bestFit="1" customWidth="1"/>
    <col min="3091" max="3091" width="3.3984375" style="1" bestFit="1" customWidth="1"/>
    <col min="3092" max="3328" width="11" style="1"/>
    <col min="3329" max="3329" width="5.59765625" style="1" bestFit="1" customWidth="1"/>
    <col min="3330" max="3330" width="21.3984375" style="1" bestFit="1" customWidth="1"/>
    <col min="3331" max="3331" width="4.09765625" style="1" bestFit="1" customWidth="1"/>
    <col min="3332" max="3332" width="3.3984375" style="1" bestFit="1" customWidth="1"/>
    <col min="3333" max="3333" width="4.09765625" style="1" bestFit="1" customWidth="1"/>
    <col min="3334" max="3334" width="3.8984375" style="1" customWidth="1"/>
    <col min="3335" max="3335" width="3" style="1" customWidth="1"/>
    <col min="3336" max="3336" width="4.19921875" style="1" customWidth="1"/>
    <col min="3337" max="3337" width="3.19921875" style="1" customWidth="1"/>
    <col min="3338" max="3338" width="3.5" style="1" customWidth="1"/>
    <col min="3339" max="3339" width="2.69921875" style="1" customWidth="1"/>
    <col min="3340" max="3340" width="3.3984375" style="1" bestFit="1" customWidth="1"/>
    <col min="3341" max="3341" width="2.59765625" style="1" bestFit="1" customWidth="1"/>
    <col min="3342" max="3342" width="3.3984375" style="1" bestFit="1" customWidth="1"/>
    <col min="3343" max="3343" width="2.59765625" style="1" bestFit="1" customWidth="1"/>
    <col min="3344" max="3344" width="4.09765625" style="1" bestFit="1" customWidth="1"/>
    <col min="3345" max="3345" width="3.3984375" style="1" bestFit="1" customWidth="1"/>
    <col min="3346" max="3346" width="4.09765625" style="1" bestFit="1" customWidth="1"/>
    <col min="3347" max="3347" width="3.3984375" style="1" bestFit="1" customWidth="1"/>
    <col min="3348" max="3584" width="11" style="1"/>
    <col min="3585" max="3585" width="5.59765625" style="1" bestFit="1" customWidth="1"/>
    <col min="3586" max="3586" width="21.3984375" style="1" bestFit="1" customWidth="1"/>
    <col min="3587" max="3587" width="4.09765625" style="1" bestFit="1" customWidth="1"/>
    <col min="3588" max="3588" width="3.3984375" style="1" bestFit="1" customWidth="1"/>
    <col min="3589" max="3589" width="4.09765625" style="1" bestFit="1" customWidth="1"/>
    <col min="3590" max="3590" width="3.8984375" style="1" customWidth="1"/>
    <col min="3591" max="3591" width="3" style="1" customWidth="1"/>
    <col min="3592" max="3592" width="4.19921875" style="1" customWidth="1"/>
    <col min="3593" max="3593" width="3.19921875" style="1" customWidth="1"/>
    <col min="3594" max="3594" width="3.5" style="1" customWidth="1"/>
    <col min="3595" max="3595" width="2.69921875" style="1" customWidth="1"/>
    <col min="3596" max="3596" width="3.3984375" style="1" bestFit="1" customWidth="1"/>
    <col min="3597" max="3597" width="2.59765625" style="1" bestFit="1" customWidth="1"/>
    <col min="3598" max="3598" width="3.3984375" style="1" bestFit="1" customWidth="1"/>
    <col min="3599" max="3599" width="2.59765625" style="1" bestFit="1" customWidth="1"/>
    <col min="3600" max="3600" width="4.09765625" style="1" bestFit="1" customWidth="1"/>
    <col min="3601" max="3601" width="3.3984375" style="1" bestFit="1" customWidth="1"/>
    <col min="3602" max="3602" width="4.09765625" style="1" bestFit="1" customWidth="1"/>
    <col min="3603" max="3603" width="3.3984375" style="1" bestFit="1" customWidth="1"/>
    <col min="3604" max="3840" width="11" style="1"/>
    <col min="3841" max="3841" width="5.59765625" style="1" bestFit="1" customWidth="1"/>
    <col min="3842" max="3842" width="21.3984375" style="1" bestFit="1" customWidth="1"/>
    <col min="3843" max="3843" width="4.09765625" style="1" bestFit="1" customWidth="1"/>
    <col min="3844" max="3844" width="3.3984375" style="1" bestFit="1" customWidth="1"/>
    <col min="3845" max="3845" width="4.09765625" style="1" bestFit="1" customWidth="1"/>
    <col min="3846" max="3846" width="3.8984375" style="1" customWidth="1"/>
    <col min="3847" max="3847" width="3" style="1" customWidth="1"/>
    <col min="3848" max="3848" width="4.19921875" style="1" customWidth="1"/>
    <col min="3849" max="3849" width="3.19921875" style="1" customWidth="1"/>
    <col min="3850" max="3850" width="3.5" style="1" customWidth="1"/>
    <col min="3851" max="3851" width="2.69921875" style="1" customWidth="1"/>
    <col min="3852" max="3852" width="3.3984375" style="1" bestFit="1" customWidth="1"/>
    <col min="3853" max="3853" width="2.59765625" style="1" bestFit="1" customWidth="1"/>
    <col min="3854" max="3854" width="3.3984375" style="1" bestFit="1" customWidth="1"/>
    <col min="3855" max="3855" width="2.59765625" style="1" bestFit="1" customWidth="1"/>
    <col min="3856" max="3856" width="4.09765625" style="1" bestFit="1" customWidth="1"/>
    <col min="3857" max="3857" width="3.3984375" style="1" bestFit="1" customWidth="1"/>
    <col min="3858" max="3858" width="4.09765625" style="1" bestFit="1" customWidth="1"/>
    <col min="3859" max="3859" width="3.3984375" style="1" bestFit="1" customWidth="1"/>
    <col min="3860" max="4096" width="11" style="1"/>
    <col min="4097" max="4097" width="5.59765625" style="1" bestFit="1" customWidth="1"/>
    <col min="4098" max="4098" width="21.3984375" style="1" bestFit="1" customWidth="1"/>
    <col min="4099" max="4099" width="4.09765625" style="1" bestFit="1" customWidth="1"/>
    <col min="4100" max="4100" width="3.3984375" style="1" bestFit="1" customWidth="1"/>
    <col min="4101" max="4101" width="4.09765625" style="1" bestFit="1" customWidth="1"/>
    <col min="4102" max="4102" width="3.8984375" style="1" customWidth="1"/>
    <col min="4103" max="4103" width="3" style="1" customWidth="1"/>
    <col min="4104" max="4104" width="4.19921875" style="1" customWidth="1"/>
    <col min="4105" max="4105" width="3.19921875" style="1" customWidth="1"/>
    <col min="4106" max="4106" width="3.5" style="1" customWidth="1"/>
    <col min="4107" max="4107" width="2.69921875" style="1" customWidth="1"/>
    <col min="4108" max="4108" width="3.3984375" style="1" bestFit="1" customWidth="1"/>
    <col min="4109" max="4109" width="2.59765625" style="1" bestFit="1" customWidth="1"/>
    <col min="4110" max="4110" width="3.3984375" style="1" bestFit="1" customWidth="1"/>
    <col min="4111" max="4111" width="2.59765625" style="1" bestFit="1" customWidth="1"/>
    <col min="4112" max="4112" width="4.09765625" style="1" bestFit="1" customWidth="1"/>
    <col min="4113" max="4113" width="3.3984375" style="1" bestFit="1" customWidth="1"/>
    <col min="4114" max="4114" width="4.09765625" style="1" bestFit="1" customWidth="1"/>
    <col min="4115" max="4115" width="3.3984375" style="1" bestFit="1" customWidth="1"/>
    <col min="4116" max="4352" width="11" style="1"/>
    <col min="4353" max="4353" width="5.59765625" style="1" bestFit="1" customWidth="1"/>
    <col min="4354" max="4354" width="21.3984375" style="1" bestFit="1" customWidth="1"/>
    <col min="4355" max="4355" width="4.09765625" style="1" bestFit="1" customWidth="1"/>
    <col min="4356" max="4356" width="3.3984375" style="1" bestFit="1" customWidth="1"/>
    <col min="4357" max="4357" width="4.09765625" style="1" bestFit="1" customWidth="1"/>
    <col min="4358" max="4358" width="3.8984375" style="1" customWidth="1"/>
    <col min="4359" max="4359" width="3" style="1" customWidth="1"/>
    <col min="4360" max="4360" width="4.19921875" style="1" customWidth="1"/>
    <col min="4361" max="4361" width="3.19921875" style="1" customWidth="1"/>
    <col min="4362" max="4362" width="3.5" style="1" customWidth="1"/>
    <col min="4363" max="4363" width="2.69921875" style="1" customWidth="1"/>
    <col min="4364" max="4364" width="3.3984375" style="1" bestFit="1" customWidth="1"/>
    <col min="4365" max="4365" width="2.59765625" style="1" bestFit="1" customWidth="1"/>
    <col min="4366" max="4366" width="3.3984375" style="1" bestFit="1" customWidth="1"/>
    <col min="4367" max="4367" width="2.59765625" style="1" bestFit="1" customWidth="1"/>
    <col min="4368" max="4368" width="4.09765625" style="1" bestFit="1" customWidth="1"/>
    <col min="4369" max="4369" width="3.3984375" style="1" bestFit="1" customWidth="1"/>
    <col min="4370" max="4370" width="4.09765625" style="1" bestFit="1" customWidth="1"/>
    <col min="4371" max="4371" width="3.3984375" style="1" bestFit="1" customWidth="1"/>
    <col min="4372" max="4608" width="11" style="1"/>
    <col min="4609" max="4609" width="5.59765625" style="1" bestFit="1" customWidth="1"/>
    <col min="4610" max="4610" width="21.3984375" style="1" bestFit="1" customWidth="1"/>
    <col min="4611" max="4611" width="4.09765625" style="1" bestFit="1" customWidth="1"/>
    <col min="4612" max="4612" width="3.3984375" style="1" bestFit="1" customWidth="1"/>
    <col min="4613" max="4613" width="4.09765625" style="1" bestFit="1" customWidth="1"/>
    <col min="4614" max="4614" width="3.8984375" style="1" customWidth="1"/>
    <col min="4615" max="4615" width="3" style="1" customWidth="1"/>
    <col min="4616" max="4616" width="4.19921875" style="1" customWidth="1"/>
    <col min="4617" max="4617" width="3.19921875" style="1" customWidth="1"/>
    <col min="4618" max="4618" width="3.5" style="1" customWidth="1"/>
    <col min="4619" max="4619" width="2.69921875" style="1" customWidth="1"/>
    <col min="4620" max="4620" width="3.3984375" style="1" bestFit="1" customWidth="1"/>
    <col min="4621" max="4621" width="2.59765625" style="1" bestFit="1" customWidth="1"/>
    <col min="4622" max="4622" width="3.3984375" style="1" bestFit="1" customWidth="1"/>
    <col min="4623" max="4623" width="2.59765625" style="1" bestFit="1" customWidth="1"/>
    <col min="4624" max="4624" width="4.09765625" style="1" bestFit="1" customWidth="1"/>
    <col min="4625" max="4625" width="3.3984375" style="1" bestFit="1" customWidth="1"/>
    <col min="4626" max="4626" width="4.09765625" style="1" bestFit="1" customWidth="1"/>
    <col min="4627" max="4627" width="3.3984375" style="1" bestFit="1" customWidth="1"/>
    <col min="4628" max="4864" width="11" style="1"/>
    <col min="4865" max="4865" width="5.59765625" style="1" bestFit="1" customWidth="1"/>
    <col min="4866" max="4866" width="21.3984375" style="1" bestFit="1" customWidth="1"/>
    <col min="4867" max="4867" width="4.09765625" style="1" bestFit="1" customWidth="1"/>
    <col min="4868" max="4868" width="3.3984375" style="1" bestFit="1" customWidth="1"/>
    <col min="4869" max="4869" width="4.09765625" style="1" bestFit="1" customWidth="1"/>
    <col min="4870" max="4870" width="3.8984375" style="1" customWidth="1"/>
    <col min="4871" max="4871" width="3" style="1" customWidth="1"/>
    <col min="4872" max="4872" width="4.19921875" style="1" customWidth="1"/>
    <col min="4873" max="4873" width="3.19921875" style="1" customWidth="1"/>
    <col min="4874" max="4874" width="3.5" style="1" customWidth="1"/>
    <col min="4875" max="4875" width="2.69921875" style="1" customWidth="1"/>
    <col min="4876" max="4876" width="3.3984375" style="1" bestFit="1" customWidth="1"/>
    <col min="4877" max="4877" width="2.59765625" style="1" bestFit="1" customWidth="1"/>
    <col min="4878" max="4878" width="3.3984375" style="1" bestFit="1" customWidth="1"/>
    <col min="4879" max="4879" width="2.59765625" style="1" bestFit="1" customWidth="1"/>
    <col min="4880" max="4880" width="4.09765625" style="1" bestFit="1" customWidth="1"/>
    <col min="4881" max="4881" width="3.3984375" style="1" bestFit="1" customWidth="1"/>
    <col min="4882" max="4882" width="4.09765625" style="1" bestFit="1" customWidth="1"/>
    <col min="4883" max="4883" width="3.3984375" style="1" bestFit="1" customWidth="1"/>
    <col min="4884" max="5120" width="11" style="1"/>
    <col min="5121" max="5121" width="5.59765625" style="1" bestFit="1" customWidth="1"/>
    <col min="5122" max="5122" width="21.3984375" style="1" bestFit="1" customWidth="1"/>
    <col min="5123" max="5123" width="4.09765625" style="1" bestFit="1" customWidth="1"/>
    <col min="5124" max="5124" width="3.3984375" style="1" bestFit="1" customWidth="1"/>
    <col min="5125" max="5125" width="4.09765625" style="1" bestFit="1" customWidth="1"/>
    <col min="5126" max="5126" width="3.8984375" style="1" customWidth="1"/>
    <col min="5127" max="5127" width="3" style="1" customWidth="1"/>
    <col min="5128" max="5128" width="4.19921875" style="1" customWidth="1"/>
    <col min="5129" max="5129" width="3.19921875" style="1" customWidth="1"/>
    <col min="5130" max="5130" width="3.5" style="1" customWidth="1"/>
    <col min="5131" max="5131" width="2.69921875" style="1" customWidth="1"/>
    <col min="5132" max="5132" width="3.3984375" style="1" bestFit="1" customWidth="1"/>
    <col min="5133" max="5133" width="2.59765625" style="1" bestFit="1" customWidth="1"/>
    <col min="5134" max="5134" width="3.3984375" style="1" bestFit="1" customWidth="1"/>
    <col min="5135" max="5135" width="2.59765625" style="1" bestFit="1" customWidth="1"/>
    <col min="5136" max="5136" width="4.09765625" style="1" bestFit="1" customWidth="1"/>
    <col min="5137" max="5137" width="3.3984375" style="1" bestFit="1" customWidth="1"/>
    <col min="5138" max="5138" width="4.09765625" style="1" bestFit="1" customWidth="1"/>
    <col min="5139" max="5139" width="3.3984375" style="1" bestFit="1" customWidth="1"/>
    <col min="5140" max="5376" width="11" style="1"/>
    <col min="5377" max="5377" width="5.59765625" style="1" bestFit="1" customWidth="1"/>
    <col min="5378" max="5378" width="21.3984375" style="1" bestFit="1" customWidth="1"/>
    <col min="5379" max="5379" width="4.09765625" style="1" bestFit="1" customWidth="1"/>
    <col min="5380" max="5380" width="3.3984375" style="1" bestFit="1" customWidth="1"/>
    <col min="5381" max="5381" width="4.09765625" style="1" bestFit="1" customWidth="1"/>
    <col min="5382" max="5382" width="3.8984375" style="1" customWidth="1"/>
    <col min="5383" max="5383" width="3" style="1" customWidth="1"/>
    <col min="5384" max="5384" width="4.19921875" style="1" customWidth="1"/>
    <col min="5385" max="5385" width="3.19921875" style="1" customWidth="1"/>
    <col min="5386" max="5386" width="3.5" style="1" customWidth="1"/>
    <col min="5387" max="5387" width="2.69921875" style="1" customWidth="1"/>
    <col min="5388" max="5388" width="3.3984375" style="1" bestFit="1" customWidth="1"/>
    <col min="5389" max="5389" width="2.59765625" style="1" bestFit="1" customWidth="1"/>
    <col min="5390" max="5390" width="3.3984375" style="1" bestFit="1" customWidth="1"/>
    <col min="5391" max="5391" width="2.59765625" style="1" bestFit="1" customWidth="1"/>
    <col min="5392" max="5392" width="4.09765625" style="1" bestFit="1" customWidth="1"/>
    <col min="5393" max="5393" width="3.3984375" style="1" bestFit="1" customWidth="1"/>
    <col min="5394" max="5394" width="4.09765625" style="1" bestFit="1" customWidth="1"/>
    <col min="5395" max="5395" width="3.3984375" style="1" bestFit="1" customWidth="1"/>
    <col min="5396" max="5632" width="11" style="1"/>
    <col min="5633" max="5633" width="5.59765625" style="1" bestFit="1" customWidth="1"/>
    <col min="5634" max="5634" width="21.3984375" style="1" bestFit="1" customWidth="1"/>
    <col min="5635" max="5635" width="4.09765625" style="1" bestFit="1" customWidth="1"/>
    <col min="5636" max="5636" width="3.3984375" style="1" bestFit="1" customWidth="1"/>
    <col min="5637" max="5637" width="4.09765625" style="1" bestFit="1" customWidth="1"/>
    <col min="5638" max="5638" width="3.8984375" style="1" customWidth="1"/>
    <col min="5639" max="5639" width="3" style="1" customWidth="1"/>
    <col min="5640" max="5640" width="4.19921875" style="1" customWidth="1"/>
    <col min="5641" max="5641" width="3.19921875" style="1" customWidth="1"/>
    <col min="5642" max="5642" width="3.5" style="1" customWidth="1"/>
    <col min="5643" max="5643" width="2.69921875" style="1" customWidth="1"/>
    <col min="5644" max="5644" width="3.3984375" style="1" bestFit="1" customWidth="1"/>
    <col min="5645" max="5645" width="2.59765625" style="1" bestFit="1" customWidth="1"/>
    <col min="5646" max="5646" width="3.3984375" style="1" bestFit="1" customWidth="1"/>
    <col min="5647" max="5647" width="2.59765625" style="1" bestFit="1" customWidth="1"/>
    <col min="5648" max="5648" width="4.09765625" style="1" bestFit="1" customWidth="1"/>
    <col min="5649" max="5649" width="3.3984375" style="1" bestFit="1" customWidth="1"/>
    <col min="5650" max="5650" width="4.09765625" style="1" bestFit="1" customWidth="1"/>
    <col min="5651" max="5651" width="3.3984375" style="1" bestFit="1" customWidth="1"/>
    <col min="5652" max="5888" width="11" style="1"/>
    <col min="5889" max="5889" width="5.59765625" style="1" bestFit="1" customWidth="1"/>
    <col min="5890" max="5890" width="21.3984375" style="1" bestFit="1" customWidth="1"/>
    <col min="5891" max="5891" width="4.09765625" style="1" bestFit="1" customWidth="1"/>
    <col min="5892" max="5892" width="3.3984375" style="1" bestFit="1" customWidth="1"/>
    <col min="5893" max="5893" width="4.09765625" style="1" bestFit="1" customWidth="1"/>
    <col min="5894" max="5894" width="3.8984375" style="1" customWidth="1"/>
    <col min="5895" max="5895" width="3" style="1" customWidth="1"/>
    <col min="5896" max="5896" width="4.19921875" style="1" customWidth="1"/>
    <col min="5897" max="5897" width="3.19921875" style="1" customWidth="1"/>
    <col min="5898" max="5898" width="3.5" style="1" customWidth="1"/>
    <col min="5899" max="5899" width="2.69921875" style="1" customWidth="1"/>
    <col min="5900" max="5900" width="3.3984375" style="1" bestFit="1" customWidth="1"/>
    <col min="5901" max="5901" width="2.59765625" style="1" bestFit="1" customWidth="1"/>
    <col min="5902" max="5902" width="3.3984375" style="1" bestFit="1" customWidth="1"/>
    <col min="5903" max="5903" width="2.59765625" style="1" bestFit="1" customWidth="1"/>
    <col min="5904" max="5904" width="4.09765625" style="1" bestFit="1" customWidth="1"/>
    <col min="5905" max="5905" width="3.3984375" style="1" bestFit="1" customWidth="1"/>
    <col min="5906" max="5906" width="4.09765625" style="1" bestFit="1" customWidth="1"/>
    <col min="5907" max="5907" width="3.3984375" style="1" bestFit="1" customWidth="1"/>
    <col min="5908" max="6144" width="11" style="1"/>
    <col min="6145" max="6145" width="5.59765625" style="1" bestFit="1" customWidth="1"/>
    <col min="6146" max="6146" width="21.3984375" style="1" bestFit="1" customWidth="1"/>
    <col min="6147" max="6147" width="4.09765625" style="1" bestFit="1" customWidth="1"/>
    <col min="6148" max="6148" width="3.3984375" style="1" bestFit="1" customWidth="1"/>
    <col min="6149" max="6149" width="4.09765625" style="1" bestFit="1" customWidth="1"/>
    <col min="6150" max="6150" width="3.8984375" style="1" customWidth="1"/>
    <col min="6151" max="6151" width="3" style="1" customWidth="1"/>
    <col min="6152" max="6152" width="4.19921875" style="1" customWidth="1"/>
    <col min="6153" max="6153" width="3.19921875" style="1" customWidth="1"/>
    <col min="6154" max="6154" width="3.5" style="1" customWidth="1"/>
    <col min="6155" max="6155" width="2.69921875" style="1" customWidth="1"/>
    <col min="6156" max="6156" width="3.3984375" style="1" bestFit="1" customWidth="1"/>
    <col min="6157" max="6157" width="2.59765625" style="1" bestFit="1" customWidth="1"/>
    <col min="6158" max="6158" width="3.3984375" style="1" bestFit="1" customWidth="1"/>
    <col min="6159" max="6159" width="2.59765625" style="1" bestFit="1" customWidth="1"/>
    <col min="6160" max="6160" width="4.09765625" style="1" bestFit="1" customWidth="1"/>
    <col min="6161" max="6161" width="3.3984375" style="1" bestFit="1" customWidth="1"/>
    <col min="6162" max="6162" width="4.09765625" style="1" bestFit="1" customWidth="1"/>
    <col min="6163" max="6163" width="3.3984375" style="1" bestFit="1" customWidth="1"/>
    <col min="6164" max="6400" width="11" style="1"/>
    <col min="6401" max="6401" width="5.59765625" style="1" bestFit="1" customWidth="1"/>
    <col min="6402" max="6402" width="21.3984375" style="1" bestFit="1" customWidth="1"/>
    <col min="6403" max="6403" width="4.09765625" style="1" bestFit="1" customWidth="1"/>
    <col min="6404" max="6404" width="3.3984375" style="1" bestFit="1" customWidth="1"/>
    <col min="6405" max="6405" width="4.09765625" style="1" bestFit="1" customWidth="1"/>
    <col min="6406" max="6406" width="3.8984375" style="1" customWidth="1"/>
    <col min="6407" max="6407" width="3" style="1" customWidth="1"/>
    <col min="6408" max="6408" width="4.19921875" style="1" customWidth="1"/>
    <col min="6409" max="6409" width="3.19921875" style="1" customWidth="1"/>
    <col min="6410" max="6410" width="3.5" style="1" customWidth="1"/>
    <col min="6411" max="6411" width="2.69921875" style="1" customWidth="1"/>
    <col min="6412" max="6412" width="3.3984375" style="1" bestFit="1" customWidth="1"/>
    <col min="6413" max="6413" width="2.59765625" style="1" bestFit="1" customWidth="1"/>
    <col min="6414" max="6414" width="3.3984375" style="1" bestFit="1" customWidth="1"/>
    <col min="6415" max="6415" width="2.59765625" style="1" bestFit="1" customWidth="1"/>
    <col min="6416" max="6416" width="4.09765625" style="1" bestFit="1" customWidth="1"/>
    <col min="6417" max="6417" width="3.3984375" style="1" bestFit="1" customWidth="1"/>
    <col min="6418" max="6418" width="4.09765625" style="1" bestFit="1" customWidth="1"/>
    <col min="6419" max="6419" width="3.3984375" style="1" bestFit="1" customWidth="1"/>
    <col min="6420" max="6656" width="11" style="1"/>
    <col min="6657" max="6657" width="5.59765625" style="1" bestFit="1" customWidth="1"/>
    <col min="6658" max="6658" width="21.3984375" style="1" bestFit="1" customWidth="1"/>
    <col min="6659" max="6659" width="4.09765625" style="1" bestFit="1" customWidth="1"/>
    <col min="6660" max="6660" width="3.3984375" style="1" bestFit="1" customWidth="1"/>
    <col min="6661" max="6661" width="4.09765625" style="1" bestFit="1" customWidth="1"/>
    <col min="6662" max="6662" width="3.8984375" style="1" customWidth="1"/>
    <col min="6663" max="6663" width="3" style="1" customWidth="1"/>
    <col min="6664" max="6664" width="4.19921875" style="1" customWidth="1"/>
    <col min="6665" max="6665" width="3.19921875" style="1" customWidth="1"/>
    <col min="6666" max="6666" width="3.5" style="1" customWidth="1"/>
    <col min="6667" max="6667" width="2.69921875" style="1" customWidth="1"/>
    <col min="6668" max="6668" width="3.3984375" style="1" bestFit="1" customWidth="1"/>
    <col min="6669" max="6669" width="2.59765625" style="1" bestFit="1" customWidth="1"/>
    <col min="6670" max="6670" width="3.3984375" style="1" bestFit="1" customWidth="1"/>
    <col min="6671" max="6671" width="2.59765625" style="1" bestFit="1" customWidth="1"/>
    <col min="6672" max="6672" width="4.09765625" style="1" bestFit="1" customWidth="1"/>
    <col min="6673" max="6673" width="3.3984375" style="1" bestFit="1" customWidth="1"/>
    <col min="6674" max="6674" width="4.09765625" style="1" bestFit="1" customWidth="1"/>
    <col min="6675" max="6675" width="3.3984375" style="1" bestFit="1" customWidth="1"/>
    <col min="6676" max="6912" width="11" style="1"/>
    <col min="6913" max="6913" width="5.59765625" style="1" bestFit="1" customWidth="1"/>
    <col min="6914" max="6914" width="21.3984375" style="1" bestFit="1" customWidth="1"/>
    <col min="6915" max="6915" width="4.09765625" style="1" bestFit="1" customWidth="1"/>
    <col min="6916" max="6916" width="3.3984375" style="1" bestFit="1" customWidth="1"/>
    <col min="6917" max="6917" width="4.09765625" style="1" bestFit="1" customWidth="1"/>
    <col min="6918" max="6918" width="3.8984375" style="1" customWidth="1"/>
    <col min="6919" max="6919" width="3" style="1" customWidth="1"/>
    <col min="6920" max="6920" width="4.19921875" style="1" customWidth="1"/>
    <col min="6921" max="6921" width="3.19921875" style="1" customWidth="1"/>
    <col min="6922" max="6922" width="3.5" style="1" customWidth="1"/>
    <col min="6923" max="6923" width="2.69921875" style="1" customWidth="1"/>
    <col min="6924" max="6924" width="3.3984375" style="1" bestFit="1" customWidth="1"/>
    <col min="6925" max="6925" width="2.59765625" style="1" bestFit="1" customWidth="1"/>
    <col min="6926" max="6926" width="3.3984375" style="1" bestFit="1" customWidth="1"/>
    <col min="6927" max="6927" width="2.59765625" style="1" bestFit="1" customWidth="1"/>
    <col min="6928" max="6928" width="4.09765625" style="1" bestFit="1" customWidth="1"/>
    <col min="6929" max="6929" width="3.3984375" style="1" bestFit="1" customWidth="1"/>
    <col min="6930" max="6930" width="4.09765625" style="1" bestFit="1" customWidth="1"/>
    <col min="6931" max="6931" width="3.3984375" style="1" bestFit="1" customWidth="1"/>
    <col min="6932" max="7168" width="11" style="1"/>
    <col min="7169" max="7169" width="5.59765625" style="1" bestFit="1" customWidth="1"/>
    <col min="7170" max="7170" width="21.3984375" style="1" bestFit="1" customWidth="1"/>
    <col min="7171" max="7171" width="4.09765625" style="1" bestFit="1" customWidth="1"/>
    <col min="7172" max="7172" width="3.3984375" style="1" bestFit="1" customWidth="1"/>
    <col min="7173" max="7173" width="4.09765625" style="1" bestFit="1" customWidth="1"/>
    <col min="7174" max="7174" width="3.8984375" style="1" customWidth="1"/>
    <col min="7175" max="7175" width="3" style="1" customWidth="1"/>
    <col min="7176" max="7176" width="4.19921875" style="1" customWidth="1"/>
    <col min="7177" max="7177" width="3.19921875" style="1" customWidth="1"/>
    <col min="7178" max="7178" width="3.5" style="1" customWidth="1"/>
    <col min="7179" max="7179" width="2.69921875" style="1" customWidth="1"/>
    <col min="7180" max="7180" width="3.3984375" style="1" bestFit="1" customWidth="1"/>
    <col min="7181" max="7181" width="2.59765625" style="1" bestFit="1" customWidth="1"/>
    <col min="7182" max="7182" width="3.3984375" style="1" bestFit="1" customWidth="1"/>
    <col min="7183" max="7183" width="2.59765625" style="1" bestFit="1" customWidth="1"/>
    <col min="7184" max="7184" width="4.09765625" style="1" bestFit="1" customWidth="1"/>
    <col min="7185" max="7185" width="3.3984375" style="1" bestFit="1" customWidth="1"/>
    <col min="7186" max="7186" width="4.09765625" style="1" bestFit="1" customWidth="1"/>
    <col min="7187" max="7187" width="3.3984375" style="1" bestFit="1" customWidth="1"/>
    <col min="7188" max="7424" width="11" style="1"/>
    <col min="7425" max="7425" width="5.59765625" style="1" bestFit="1" customWidth="1"/>
    <col min="7426" max="7426" width="21.3984375" style="1" bestFit="1" customWidth="1"/>
    <col min="7427" max="7427" width="4.09765625" style="1" bestFit="1" customWidth="1"/>
    <col min="7428" max="7428" width="3.3984375" style="1" bestFit="1" customWidth="1"/>
    <col min="7429" max="7429" width="4.09765625" style="1" bestFit="1" customWidth="1"/>
    <col min="7430" max="7430" width="3.8984375" style="1" customWidth="1"/>
    <col min="7431" max="7431" width="3" style="1" customWidth="1"/>
    <col min="7432" max="7432" width="4.19921875" style="1" customWidth="1"/>
    <col min="7433" max="7433" width="3.19921875" style="1" customWidth="1"/>
    <col min="7434" max="7434" width="3.5" style="1" customWidth="1"/>
    <col min="7435" max="7435" width="2.69921875" style="1" customWidth="1"/>
    <col min="7436" max="7436" width="3.3984375" style="1" bestFit="1" customWidth="1"/>
    <col min="7437" max="7437" width="2.59765625" style="1" bestFit="1" customWidth="1"/>
    <col min="7438" max="7438" width="3.3984375" style="1" bestFit="1" customWidth="1"/>
    <col min="7439" max="7439" width="2.59765625" style="1" bestFit="1" customWidth="1"/>
    <col min="7440" max="7440" width="4.09765625" style="1" bestFit="1" customWidth="1"/>
    <col min="7441" max="7441" width="3.3984375" style="1" bestFit="1" customWidth="1"/>
    <col min="7442" max="7442" width="4.09765625" style="1" bestFit="1" customWidth="1"/>
    <col min="7443" max="7443" width="3.3984375" style="1" bestFit="1" customWidth="1"/>
    <col min="7444" max="7680" width="11" style="1"/>
    <col min="7681" max="7681" width="5.59765625" style="1" bestFit="1" customWidth="1"/>
    <col min="7682" max="7682" width="21.3984375" style="1" bestFit="1" customWidth="1"/>
    <col min="7683" max="7683" width="4.09765625" style="1" bestFit="1" customWidth="1"/>
    <col min="7684" max="7684" width="3.3984375" style="1" bestFit="1" customWidth="1"/>
    <col min="7685" max="7685" width="4.09765625" style="1" bestFit="1" customWidth="1"/>
    <col min="7686" max="7686" width="3.8984375" style="1" customWidth="1"/>
    <col min="7687" max="7687" width="3" style="1" customWidth="1"/>
    <col min="7688" max="7688" width="4.19921875" style="1" customWidth="1"/>
    <col min="7689" max="7689" width="3.19921875" style="1" customWidth="1"/>
    <col min="7690" max="7690" width="3.5" style="1" customWidth="1"/>
    <col min="7691" max="7691" width="2.69921875" style="1" customWidth="1"/>
    <col min="7692" max="7692" width="3.3984375" style="1" bestFit="1" customWidth="1"/>
    <col min="7693" max="7693" width="2.59765625" style="1" bestFit="1" customWidth="1"/>
    <col min="7694" max="7694" width="3.3984375" style="1" bestFit="1" customWidth="1"/>
    <col min="7695" max="7695" width="2.59765625" style="1" bestFit="1" customWidth="1"/>
    <col min="7696" max="7696" width="4.09765625" style="1" bestFit="1" customWidth="1"/>
    <col min="7697" max="7697" width="3.3984375" style="1" bestFit="1" customWidth="1"/>
    <col min="7698" max="7698" width="4.09765625" style="1" bestFit="1" customWidth="1"/>
    <col min="7699" max="7699" width="3.3984375" style="1" bestFit="1" customWidth="1"/>
    <col min="7700" max="7936" width="11" style="1"/>
    <col min="7937" max="7937" width="5.59765625" style="1" bestFit="1" customWidth="1"/>
    <col min="7938" max="7938" width="21.3984375" style="1" bestFit="1" customWidth="1"/>
    <col min="7939" max="7939" width="4.09765625" style="1" bestFit="1" customWidth="1"/>
    <col min="7940" max="7940" width="3.3984375" style="1" bestFit="1" customWidth="1"/>
    <col min="7941" max="7941" width="4.09765625" style="1" bestFit="1" customWidth="1"/>
    <col min="7942" max="7942" width="3.8984375" style="1" customWidth="1"/>
    <col min="7943" max="7943" width="3" style="1" customWidth="1"/>
    <col min="7944" max="7944" width="4.19921875" style="1" customWidth="1"/>
    <col min="7945" max="7945" width="3.19921875" style="1" customWidth="1"/>
    <col min="7946" max="7946" width="3.5" style="1" customWidth="1"/>
    <col min="7947" max="7947" width="2.69921875" style="1" customWidth="1"/>
    <col min="7948" max="7948" width="3.3984375" style="1" bestFit="1" customWidth="1"/>
    <col min="7949" max="7949" width="2.59765625" style="1" bestFit="1" customWidth="1"/>
    <col min="7950" max="7950" width="3.3984375" style="1" bestFit="1" customWidth="1"/>
    <col min="7951" max="7951" width="2.59765625" style="1" bestFit="1" customWidth="1"/>
    <col min="7952" max="7952" width="4.09765625" style="1" bestFit="1" customWidth="1"/>
    <col min="7953" max="7953" width="3.3984375" style="1" bestFit="1" customWidth="1"/>
    <col min="7954" max="7954" width="4.09765625" style="1" bestFit="1" customWidth="1"/>
    <col min="7955" max="7955" width="3.3984375" style="1" bestFit="1" customWidth="1"/>
    <col min="7956" max="8192" width="11" style="1"/>
    <col min="8193" max="8193" width="5.59765625" style="1" bestFit="1" customWidth="1"/>
    <col min="8194" max="8194" width="21.3984375" style="1" bestFit="1" customWidth="1"/>
    <col min="8195" max="8195" width="4.09765625" style="1" bestFit="1" customWidth="1"/>
    <col min="8196" max="8196" width="3.3984375" style="1" bestFit="1" customWidth="1"/>
    <col min="8197" max="8197" width="4.09765625" style="1" bestFit="1" customWidth="1"/>
    <col min="8198" max="8198" width="3.8984375" style="1" customWidth="1"/>
    <col min="8199" max="8199" width="3" style="1" customWidth="1"/>
    <col min="8200" max="8200" width="4.19921875" style="1" customWidth="1"/>
    <col min="8201" max="8201" width="3.19921875" style="1" customWidth="1"/>
    <col min="8202" max="8202" width="3.5" style="1" customWidth="1"/>
    <col min="8203" max="8203" width="2.69921875" style="1" customWidth="1"/>
    <col min="8204" max="8204" width="3.3984375" style="1" bestFit="1" customWidth="1"/>
    <col min="8205" max="8205" width="2.59765625" style="1" bestFit="1" customWidth="1"/>
    <col min="8206" max="8206" width="3.3984375" style="1" bestFit="1" customWidth="1"/>
    <col min="8207" max="8207" width="2.59765625" style="1" bestFit="1" customWidth="1"/>
    <col min="8208" max="8208" width="4.09765625" style="1" bestFit="1" customWidth="1"/>
    <col min="8209" max="8209" width="3.3984375" style="1" bestFit="1" customWidth="1"/>
    <col min="8210" max="8210" width="4.09765625" style="1" bestFit="1" customWidth="1"/>
    <col min="8211" max="8211" width="3.3984375" style="1" bestFit="1" customWidth="1"/>
    <col min="8212" max="8448" width="11" style="1"/>
    <col min="8449" max="8449" width="5.59765625" style="1" bestFit="1" customWidth="1"/>
    <col min="8450" max="8450" width="21.3984375" style="1" bestFit="1" customWidth="1"/>
    <col min="8451" max="8451" width="4.09765625" style="1" bestFit="1" customWidth="1"/>
    <col min="8452" max="8452" width="3.3984375" style="1" bestFit="1" customWidth="1"/>
    <col min="8453" max="8453" width="4.09765625" style="1" bestFit="1" customWidth="1"/>
    <col min="8454" max="8454" width="3.8984375" style="1" customWidth="1"/>
    <col min="8455" max="8455" width="3" style="1" customWidth="1"/>
    <col min="8456" max="8456" width="4.19921875" style="1" customWidth="1"/>
    <col min="8457" max="8457" width="3.19921875" style="1" customWidth="1"/>
    <col min="8458" max="8458" width="3.5" style="1" customWidth="1"/>
    <col min="8459" max="8459" width="2.69921875" style="1" customWidth="1"/>
    <col min="8460" max="8460" width="3.3984375" style="1" bestFit="1" customWidth="1"/>
    <col min="8461" max="8461" width="2.59765625" style="1" bestFit="1" customWidth="1"/>
    <col min="8462" max="8462" width="3.3984375" style="1" bestFit="1" customWidth="1"/>
    <col min="8463" max="8463" width="2.59765625" style="1" bestFit="1" customWidth="1"/>
    <col min="8464" max="8464" width="4.09765625" style="1" bestFit="1" customWidth="1"/>
    <col min="8465" max="8465" width="3.3984375" style="1" bestFit="1" customWidth="1"/>
    <col min="8466" max="8466" width="4.09765625" style="1" bestFit="1" customWidth="1"/>
    <col min="8467" max="8467" width="3.3984375" style="1" bestFit="1" customWidth="1"/>
    <col min="8468" max="8704" width="11" style="1"/>
    <col min="8705" max="8705" width="5.59765625" style="1" bestFit="1" customWidth="1"/>
    <col min="8706" max="8706" width="21.3984375" style="1" bestFit="1" customWidth="1"/>
    <col min="8707" max="8707" width="4.09765625" style="1" bestFit="1" customWidth="1"/>
    <col min="8708" max="8708" width="3.3984375" style="1" bestFit="1" customWidth="1"/>
    <col min="8709" max="8709" width="4.09765625" style="1" bestFit="1" customWidth="1"/>
    <col min="8710" max="8710" width="3.8984375" style="1" customWidth="1"/>
    <col min="8711" max="8711" width="3" style="1" customWidth="1"/>
    <col min="8712" max="8712" width="4.19921875" style="1" customWidth="1"/>
    <col min="8713" max="8713" width="3.19921875" style="1" customWidth="1"/>
    <col min="8714" max="8714" width="3.5" style="1" customWidth="1"/>
    <col min="8715" max="8715" width="2.69921875" style="1" customWidth="1"/>
    <col min="8716" max="8716" width="3.3984375" style="1" bestFit="1" customWidth="1"/>
    <col min="8717" max="8717" width="2.59765625" style="1" bestFit="1" customWidth="1"/>
    <col min="8718" max="8718" width="3.3984375" style="1" bestFit="1" customWidth="1"/>
    <col min="8719" max="8719" width="2.59765625" style="1" bestFit="1" customWidth="1"/>
    <col min="8720" max="8720" width="4.09765625" style="1" bestFit="1" customWidth="1"/>
    <col min="8721" max="8721" width="3.3984375" style="1" bestFit="1" customWidth="1"/>
    <col min="8722" max="8722" width="4.09765625" style="1" bestFit="1" customWidth="1"/>
    <col min="8723" max="8723" width="3.3984375" style="1" bestFit="1" customWidth="1"/>
    <col min="8724" max="8960" width="11" style="1"/>
    <col min="8961" max="8961" width="5.59765625" style="1" bestFit="1" customWidth="1"/>
    <col min="8962" max="8962" width="21.3984375" style="1" bestFit="1" customWidth="1"/>
    <col min="8963" max="8963" width="4.09765625" style="1" bestFit="1" customWidth="1"/>
    <col min="8964" max="8964" width="3.3984375" style="1" bestFit="1" customWidth="1"/>
    <col min="8965" max="8965" width="4.09765625" style="1" bestFit="1" customWidth="1"/>
    <col min="8966" max="8966" width="3.8984375" style="1" customWidth="1"/>
    <col min="8967" max="8967" width="3" style="1" customWidth="1"/>
    <col min="8968" max="8968" width="4.19921875" style="1" customWidth="1"/>
    <col min="8969" max="8969" width="3.19921875" style="1" customWidth="1"/>
    <col min="8970" max="8970" width="3.5" style="1" customWidth="1"/>
    <col min="8971" max="8971" width="2.69921875" style="1" customWidth="1"/>
    <col min="8972" max="8972" width="3.3984375" style="1" bestFit="1" customWidth="1"/>
    <col min="8973" max="8973" width="2.59765625" style="1" bestFit="1" customWidth="1"/>
    <col min="8974" max="8974" width="3.3984375" style="1" bestFit="1" customWidth="1"/>
    <col min="8975" max="8975" width="2.59765625" style="1" bestFit="1" customWidth="1"/>
    <col min="8976" max="8976" width="4.09765625" style="1" bestFit="1" customWidth="1"/>
    <col min="8977" max="8977" width="3.3984375" style="1" bestFit="1" customWidth="1"/>
    <col min="8978" max="8978" width="4.09765625" style="1" bestFit="1" customWidth="1"/>
    <col min="8979" max="8979" width="3.3984375" style="1" bestFit="1" customWidth="1"/>
    <col min="8980" max="9216" width="11" style="1"/>
    <col min="9217" max="9217" width="5.59765625" style="1" bestFit="1" customWidth="1"/>
    <col min="9218" max="9218" width="21.3984375" style="1" bestFit="1" customWidth="1"/>
    <col min="9219" max="9219" width="4.09765625" style="1" bestFit="1" customWidth="1"/>
    <col min="9220" max="9220" width="3.3984375" style="1" bestFit="1" customWidth="1"/>
    <col min="9221" max="9221" width="4.09765625" style="1" bestFit="1" customWidth="1"/>
    <col min="9222" max="9222" width="3.8984375" style="1" customWidth="1"/>
    <col min="9223" max="9223" width="3" style="1" customWidth="1"/>
    <col min="9224" max="9224" width="4.19921875" style="1" customWidth="1"/>
    <col min="9225" max="9225" width="3.19921875" style="1" customWidth="1"/>
    <col min="9226" max="9226" width="3.5" style="1" customWidth="1"/>
    <col min="9227" max="9227" width="2.69921875" style="1" customWidth="1"/>
    <col min="9228" max="9228" width="3.3984375" style="1" bestFit="1" customWidth="1"/>
    <col min="9229" max="9229" width="2.59765625" style="1" bestFit="1" customWidth="1"/>
    <col min="9230" max="9230" width="3.3984375" style="1" bestFit="1" customWidth="1"/>
    <col min="9231" max="9231" width="2.59765625" style="1" bestFit="1" customWidth="1"/>
    <col min="9232" max="9232" width="4.09765625" style="1" bestFit="1" customWidth="1"/>
    <col min="9233" max="9233" width="3.3984375" style="1" bestFit="1" customWidth="1"/>
    <col min="9234" max="9234" width="4.09765625" style="1" bestFit="1" customWidth="1"/>
    <col min="9235" max="9235" width="3.3984375" style="1" bestFit="1" customWidth="1"/>
    <col min="9236" max="9472" width="11" style="1"/>
    <col min="9473" max="9473" width="5.59765625" style="1" bestFit="1" customWidth="1"/>
    <col min="9474" max="9474" width="21.3984375" style="1" bestFit="1" customWidth="1"/>
    <col min="9475" max="9475" width="4.09765625" style="1" bestFit="1" customWidth="1"/>
    <col min="9476" max="9476" width="3.3984375" style="1" bestFit="1" customWidth="1"/>
    <col min="9477" max="9477" width="4.09765625" style="1" bestFit="1" customWidth="1"/>
    <col min="9478" max="9478" width="3.8984375" style="1" customWidth="1"/>
    <col min="9479" max="9479" width="3" style="1" customWidth="1"/>
    <col min="9480" max="9480" width="4.19921875" style="1" customWidth="1"/>
    <col min="9481" max="9481" width="3.19921875" style="1" customWidth="1"/>
    <col min="9482" max="9482" width="3.5" style="1" customWidth="1"/>
    <col min="9483" max="9483" width="2.69921875" style="1" customWidth="1"/>
    <col min="9484" max="9484" width="3.3984375" style="1" bestFit="1" customWidth="1"/>
    <col min="9485" max="9485" width="2.59765625" style="1" bestFit="1" customWidth="1"/>
    <col min="9486" max="9486" width="3.3984375" style="1" bestFit="1" customWidth="1"/>
    <col min="9487" max="9487" width="2.59765625" style="1" bestFit="1" customWidth="1"/>
    <col min="9488" max="9488" width="4.09765625" style="1" bestFit="1" customWidth="1"/>
    <col min="9489" max="9489" width="3.3984375" style="1" bestFit="1" customWidth="1"/>
    <col min="9490" max="9490" width="4.09765625" style="1" bestFit="1" customWidth="1"/>
    <col min="9491" max="9491" width="3.3984375" style="1" bestFit="1" customWidth="1"/>
    <col min="9492" max="9728" width="11" style="1"/>
    <col min="9729" max="9729" width="5.59765625" style="1" bestFit="1" customWidth="1"/>
    <col min="9730" max="9730" width="21.3984375" style="1" bestFit="1" customWidth="1"/>
    <col min="9731" max="9731" width="4.09765625" style="1" bestFit="1" customWidth="1"/>
    <col min="9732" max="9732" width="3.3984375" style="1" bestFit="1" customWidth="1"/>
    <col min="9733" max="9733" width="4.09765625" style="1" bestFit="1" customWidth="1"/>
    <col min="9734" max="9734" width="3.8984375" style="1" customWidth="1"/>
    <col min="9735" max="9735" width="3" style="1" customWidth="1"/>
    <col min="9736" max="9736" width="4.19921875" style="1" customWidth="1"/>
    <col min="9737" max="9737" width="3.19921875" style="1" customWidth="1"/>
    <col min="9738" max="9738" width="3.5" style="1" customWidth="1"/>
    <col min="9739" max="9739" width="2.69921875" style="1" customWidth="1"/>
    <col min="9740" max="9740" width="3.3984375" style="1" bestFit="1" customWidth="1"/>
    <col min="9741" max="9741" width="2.59765625" style="1" bestFit="1" customWidth="1"/>
    <col min="9742" max="9742" width="3.3984375" style="1" bestFit="1" customWidth="1"/>
    <col min="9743" max="9743" width="2.59765625" style="1" bestFit="1" customWidth="1"/>
    <col min="9744" max="9744" width="4.09765625" style="1" bestFit="1" customWidth="1"/>
    <col min="9745" max="9745" width="3.3984375" style="1" bestFit="1" customWidth="1"/>
    <col min="9746" max="9746" width="4.09765625" style="1" bestFit="1" customWidth="1"/>
    <col min="9747" max="9747" width="3.3984375" style="1" bestFit="1" customWidth="1"/>
    <col min="9748" max="9984" width="11" style="1"/>
    <col min="9985" max="9985" width="5.59765625" style="1" bestFit="1" customWidth="1"/>
    <col min="9986" max="9986" width="21.3984375" style="1" bestFit="1" customWidth="1"/>
    <col min="9987" max="9987" width="4.09765625" style="1" bestFit="1" customWidth="1"/>
    <col min="9988" max="9988" width="3.3984375" style="1" bestFit="1" customWidth="1"/>
    <col min="9989" max="9989" width="4.09765625" style="1" bestFit="1" customWidth="1"/>
    <col min="9990" max="9990" width="3.8984375" style="1" customWidth="1"/>
    <col min="9991" max="9991" width="3" style="1" customWidth="1"/>
    <col min="9992" max="9992" width="4.19921875" style="1" customWidth="1"/>
    <col min="9993" max="9993" width="3.19921875" style="1" customWidth="1"/>
    <col min="9994" max="9994" width="3.5" style="1" customWidth="1"/>
    <col min="9995" max="9995" width="2.69921875" style="1" customWidth="1"/>
    <col min="9996" max="9996" width="3.3984375" style="1" bestFit="1" customWidth="1"/>
    <col min="9997" max="9997" width="2.59765625" style="1" bestFit="1" customWidth="1"/>
    <col min="9998" max="9998" width="3.3984375" style="1" bestFit="1" customWidth="1"/>
    <col min="9999" max="9999" width="2.59765625" style="1" bestFit="1" customWidth="1"/>
    <col min="10000" max="10000" width="4.09765625" style="1" bestFit="1" customWidth="1"/>
    <col min="10001" max="10001" width="3.3984375" style="1" bestFit="1" customWidth="1"/>
    <col min="10002" max="10002" width="4.09765625" style="1" bestFit="1" customWidth="1"/>
    <col min="10003" max="10003" width="3.3984375" style="1" bestFit="1" customWidth="1"/>
    <col min="10004" max="10240" width="11" style="1"/>
    <col min="10241" max="10241" width="5.59765625" style="1" bestFit="1" customWidth="1"/>
    <col min="10242" max="10242" width="21.3984375" style="1" bestFit="1" customWidth="1"/>
    <col min="10243" max="10243" width="4.09765625" style="1" bestFit="1" customWidth="1"/>
    <col min="10244" max="10244" width="3.3984375" style="1" bestFit="1" customWidth="1"/>
    <col min="10245" max="10245" width="4.09765625" style="1" bestFit="1" customWidth="1"/>
    <col min="10246" max="10246" width="3.8984375" style="1" customWidth="1"/>
    <col min="10247" max="10247" width="3" style="1" customWidth="1"/>
    <col min="10248" max="10248" width="4.19921875" style="1" customWidth="1"/>
    <col min="10249" max="10249" width="3.19921875" style="1" customWidth="1"/>
    <col min="10250" max="10250" width="3.5" style="1" customWidth="1"/>
    <col min="10251" max="10251" width="2.69921875" style="1" customWidth="1"/>
    <col min="10252" max="10252" width="3.3984375" style="1" bestFit="1" customWidth="1"/>
    <col min="10253" max="10253" width="2.59765625" style="1" bestFit="1" customWidth="1"/>
    <col min="10254" max="10254" width="3.3984375" style="1" bestFit="1" customWidth="1"/>
    <col min="10255" max="10255" width="2.59765625" style="1" bestFit="1" customWidth="1"/>
    <col min="10256" max="10256" width="4.09765625" style="1" bestFit="1" customWidth="1"/>
    <col min="10257" max="10257" width="3.3984375" style="1" bestFit="1" customWidth="1"/>
    <col min="10258" max="10258" width="4.09765625" style="1" bestFit="1" customWidth="1"/>
    <col min="10259" max="10259" width="3.3984375" style="1" bestFit="1" customWidth="1"/>
    <col min="10260" max="10496" width="11" style="1"/>
    <col min="10497" max="10497" width="5.59765625" style="1" bestFit="1" customWidth="1"/>
    <col min="10498" max="10498" width="21.3984375" style="1" bestFit="1" customWidth="1"/>
    <col min="10499" max="10499" width="4.09765625" style="1" bestFit="1" customWidth="1"/>
    <col min="10500" max="10500" width="3.3984375" style="1" bestFit="1" customWidth="1"/>
    <col min="10501" max="10501" width="4.09765625" style="1" bestFit="1" customWidth="1"/>
    <col min="10502" max="10502" width="3.8984375" style="1" customWidth="1"/>
    <col min="10503" max="10503" width="3" style="1" customWidth="1"/>
    <col min="10504" max="10504" width="4.19921875" style="1" customWidth="1"/>
    <col min="10505" max="10505" width="3.19921875" style="1" customWidth="1"/>
    <col min="10506" max="10506" width="3.5" style="1" customWidth="1"/>
    <col min="10507" max="10507" width="2.69921875" style="1" customWidth="1"/>
    <col min="10508" max="10508" width="3.3984375" style="1" bestFit="1" customWidth="1"/>
    <col min="10509" max="10509" width="2.59765625" style="1" bestFit="1" customWidth="1"/>
    <col min="10510" max="10510" width="3.3984375" style="1" bestFit="1" customWidth="1"/>
    <col min="10511" max="10511" width="2.59765625" style="1" bestFit="1" customWidth="1"/>
    <col min="10512" max="10512" width="4.09765625" style="1" bestFit="1" customWidth="1"/>
    <col min="10513" max="10513" width="3.3984375" style="1" bestFit="1" customWidth="1"/>
    <col min="10514" max="10514" width="4.09765625" style="1" bestFit="1" customWidth="1"/>
    <col min="10515" max="10515" width="3.3984375" style="1" bestFit="1" customWidth="1"/>
    <col min="10516" max="10752" width="11" style="1"/>
    <col min="10753" max="10753" width="5.59765625" style="1" bestFit="1" customWidth="1"/>
    <col min="10754" max="10754" width="21.3984375" style="1" bestFit="1" customWidth="1"/>
    <col min="10755" max="10755" width="4.09765625" style="1" bestFit="1" customWidth="1"/>
    <col min="10756" max="10756" width="3.3984375" style="1" bestFit="1" customWidth="1"/>
    <col min="10757" max="10757" width="4.09765625" style="1" bestFit="1" customWidth="1"/>
    <col min="10758" max="10758" width="3.8984375" style="1" customWidth="1"/>
    <col min="10759" max="10759" width="3" style="1" customWidth="1"/>
    <col min="10760" max="10760" width="4.19921875" style="1" customWidth="1"/>
    <col min="10761" max="10761" width="3.19921875" style="1" customWidth="1"/>
    <col min="10762" max="10762" width="3.5" style="1" customWidth="1"/>
    <col min="10763" max="10763" width="2.69921875" style="1" customWidth="1"/>
    <col min="10764" max="10764" width="3.3984375" style="1" bestFit="1" customWidth="1"/>
    <col min="10765" max="10765" width="2.59765625" style="1" bestFit="1" customWidth="1"/>
    <col min="10766" max="10766" width="3.3984375" style="1" bestFit="1" customWidth="1"/>
    <col min="10767" max="10767" width="2.59765625" style="1" bestFit="1" customWidth="1"/>
    <col min="10768" max="10768" width="4.09765625" style="1" bestFit="1" customWidth="1"/>
    <col min="10769" max="10769" width="3.3984375" style="1" bestFit="1" customWidth="1"/>
    <col min="10770" max="10770" width="4.09765625" style="1" bestFit="1" customWidth="1"/>
    <col min="10771" max="10771" width="3.3984375" style="1" bestFit="1" customWidth="1"/>
    <col min="10772" max="11008" width="11" style="1"/>
    <col min="11009" max="11009" width="5.59765625" style="1" bestFit="1" customWidth="1"/>
    <col min="11010" max="11010" width="21.3984375" style="1" bestFit="1" customWidth="1"/>
    <col min="11011" max="11011" width="4.09765625" style="1" bestFit="1" customWidth="1"/>
    <col min="11012" max="11012" width="3.3984375" style="1" bestFit="1" customWidth="1"/>
    <col min="11013" max="11013" width="4.09765625" style="1" bestFit="1" customWidth="1"/>
    <col min="11014" max="11014" width="3.8984375" style="1" customWidth="1"/>
    <col min="11015" max="11015" width="3" style="1" customWidth="1"/>
    <col min="11016" max="11016" width="4.19921875" style="1" customWidth="1"/>
    <col min="11017" max="11017" width="3.19921875" style="1" customWidth="1"/>
    <col min="11018" max="11018" width="3.5" style="1" customWidth="1"/>
    <col min="11019" max="11019" width="2.69921875" style="1" customWidth="1"/>
    <col min="11020" max="11020" width="3.3984375" style="1" bestFit="1" customWidth="1"/>
    <col min="11021" max="11021" width="2.59765625" style="1" bestFit="1" customWidth="1"/>
    <col min="11022" max="11022" width="3.3984375" style="1" bestFit="1" customWidth="1"/>
    <col min="11023" max="11023" width="2.59765625" style="1" bestFit="1" customWidth="1"/>
    <col min="11024" max="11024" width="4.09765625" style="1" bestFit="1" customWidth="1"/>
    <col min="11025" max="11025" width="3.3984375" style="1" bestFit="1" customWidth="1"/>
    <col min="11026" max="11026" width="4.09765625" style="1" bestFit="1" customWidth="1"/>
    <col min="11027" max="11027" width="3.3984375" style="1" bestFit="1" customWidth="1"/>
    <col min="11028" max="11264" width="11" style="1"/>
    <col min="11265" max="11265" width="5.59765625" style="1" bestFit="1" customWidth="1"/>
    <col min="11266" max="11266" width="21.3984375" style="1" bestFit="1" customWidth="1"/>
    <col min="11267" max="11267" width="4.09765625" style="1" bestFit="1" customWidth="1"/>
    <col min="11268" max="11268" width="3.3984375" style="1" bestFit="1" customWidth="1"/>
    <col min="11269" max="11269" width="4.09765625" style="1" bestFit="1" customWidth="1"/>
    <col min="11270" max="11270" width="3.8984375" style="1" customWidth="1"/>
    <col min="11271" max="11271" width="3" style="1" customWidth="1"/>
    <col min="11272" max="11272" width="4.19921875" style="1" customWidth="1"/>
    <col min="11273" max="11273" width="3.19921875" style="1" customWidth="1"/>
    <col min="11274" max="11274" width="3.5" style="1" customWidth="1"/>
    <col min="11275" max="11275" width="2.69921875" style="1" customWidth="1"/>
    <col min="11276" max="11276" width="3.3984375" style="1" bestFit="1" customWidth="1"/>
    <col min="11277" max="11277" width="2.59765625" style="1" bestFit="1" customWidth="1"/>
    <col min="11278" max="11278" width="3.3984375" style="1" bestFit="1" customWidth="1"/>
    <col min="11279" max="11279" width="2.59765625" style="1" bestFit="1" customWidth="1"/>
    <col min="11280" max="11280" width="4.09765625" style="1" bestFit="1" customWidth="1"/>
    <col min="11281" max="11281" width="3.3984375" style="1" bestFit="1" customWidth="1"/>
    <col min="11282" max="11282" width="4.09765625" style="1" bestFit="1" customWidth="1"/>
    <col min="11283" max="11283" width="3.3984375" style="1" bestFit="1" customWidth="1"/>
    <col min="11284" max="11520" width="11" style="1"/>
    <col min="11521" max="11521" width="5.59765625" style="1" bestFit="1" customWidth="1"/>
    <col min="11522" max="11522" width="21.3984375" style="1" bestFit="1" customWidth="1"/>
    <col min="11523" max="11523" width="4.09765625" style="1" bestFit="1" customWidth="1"/>
    <col min="11524" max="11524" width="3.3984375" style="1" bestFit="1" customWidth="1"/>
    <col min="11525" max="11525" width="4.09765625" style="1" bestFit="1" customWidth="1"/>
    <col min="11526" max="11526" width="3.8984375" style="1" customWidth="1"/>
    <col min="11527" max="11527" width="3" style="1" customWidth="1"/>
    <col min="11528" max="11528" width="4.19921875" style="1" customWidth="1"/>
    <col min="11529" max="11529" width="3.19921875" style="1" customWidth="1"/>
    <col min="11530" max="11530" width="3.5" style="1" customWidth="1"/>
    <col min="11531" max="11531" width="2.69921875" style="1" customWidth="1"/>
    <col min="11532" max="11532" width="3.3984375" style="1" bestFit="1" customWidth="1"/>
    <col min="11533" max="11533" width="2.59765625" style="1" bestFit="1" customWidth="1"/>
    <col min="11534" max="11534" width="3.3984375" style="1" bestFit="1" customWidth="1"/>
    <col min="11535" max="11535" width="2.59765625" style="1" bestFit="1" customWidth="1"/>
    <col min="11536" max="11536" width="4.09765625" style="1" bestFit="1" customWidth="1"/>
    <col min="11537" max="11537" width="3.3984375" style="1" bestFit="1" customWidth="1"/>
    <col min="11538" max="11538" width="4.09765625" style="1" bestFit="1" customWidth="1"/>
    <col min="11539" max="11539" width="3.3984375" style="1" bestFit="1" customWidth="1"/>
    <col min="11540" max="11776" width="11" style="1"/>
    <col min="11777" max="11777" width="5.59765625" style="1" bestFit="1" customWidth="1"/>
    <col min="11778" max="11778" width="21.3984375" style="1" bestFit="1" customWidth="1"/>
    <col min="11779" max="11779" width="4.09765625" style="1" bestFit="1" customWidth="1"/>
    <col min="11780" max="11780" width="3.3984375" style="1" bestFit="1" customWidth="1"/>
    <col min="11781" max="11781" width="4.09765625" style="1" bestFit="1" customWidth="1"/>
    <col min="11782" max="11782" width="3.8984375" style="1" customWidth="1"/>
    <col min="11783" max="11783" width="3" style="1" customWidth="1"/>
    <col min="11784" max="11784" width="4.19921875" style="1" customWidth="1"/>
    <col min="11785" max="11785" width="3.19921875" style="1" customWidth="1"/>
    <col min="11786" max="11786" width="3.5" style="1" customWidth="1"/>
    <col min="11787" max="11787" width="2.69921875" style="1" customWidth="1"/>
    <col min="11788" max="11788" width="3.3984375" style="1" bestFit="1" customWidth="1"/>
    <col min="11789" max="11789" width="2.59765625" style="1" bestFit="1" customWidth="1"/>
    <col min="11790" max="11790" width="3.3984375" style="1" bestFit="1" customWidth="1"/>
    <col min="11791" max="11791" width="2.59765625" style="1" bestFit="1" customWidth="1"/>
    <col min="11792" max="11792" width="4.09765625" style="1" bestFit="1" customWidth="1"/>
    <col min="11793" max="11793" width="3.3984375" style="1" bestFit="1" customWidth="1"/>
    <col min="11794" max="11794" width="4.09765625" style="1" bestFit="1" customWidth="1"/>
    <col min="11795" max="11795" width="3.3984375" style="1" bestFit="1" customWidth="1"/>
    <col min="11796" max="12032" width="11" style="1"/>
    <col min="12033" max="12033" width="5.59765625" style="1" bestFit="1" customWidth="1"/>
    <col min="12034" max="12034" width="21.3984375" style="1" bestFit="1" customWidth="1"/>
    <col min="12035" max="12035" width="4.09765625" style="1" bestFit="1" customWidth="1"/>
    <col min="12036" max="12036" width="3.3984375" style="1" bestFit="1" customWidth="1"/>
    <col min="12037" max="12037" width="4.09765625" style="1" bestFit="1" customWidth="1"/>
    <col min="12038" max="12038" width="3.8984375" style="1" customWidth="1"/>
    <col min="12039" max="12039" width="3" style="1" customWidth="1"/>
    <col min="12040" max="12040" width="4.19921875" style="1" customWidth="1"/>
    <col min="12041" max="12041" width="3.19921875" style="1" customWidth="1"/>
    <col min="12042" max="12042" width="3.5" style="1" customWidth="1"/>
    <col min="12043" max="12043" width="2.69921875" style="1" customWidth="1"/>
    <col min="12044" max="12044" width="3.3984375" style="1" bestFit="1" customWidth="1"/>
    <col min="12045" max="12045" width="2.59765625" style="1" bestFit="1" customWidth="1"/>
    <col min="12046" max="12046" width="3.3984375" style="1" bestFit="1" customWidth="1"/>
    <col min="12047" max="12047" width="2.59765625" style="1" bestFit="1" customWidth="1"/>
    <col min="12048" max="12048" width="4.09765625" style="1" bestFit="1" customWidth="1"/>
    <col min="12049" max="12049" width="3.3984375" style="1" bestFit="1" customWidth="1"/>
    <col min="12050" max="12050" width="4.09765625" style="1" bestFit="1" customWidth="1"/>
    <col min="12051" max="12051" width="3.3984375" style="1" bestFit="1" customWidth="1"/>
    <col min="12052" max="12288" width="11" style="1"/>
    <col min="12289" max="12289" width="5.59765625" style="1" bestFit="1" customWidth="1"/>
    <col min="12290" max="12290" width="21.3984375" style="1" bestFit="1" customWidth="1"/>
    <col min="12291" max="12291" width="4.09765625" style="1" bestFit="1" customWidth="1"/>
    <col min="12292" max="12292" width="3.3984375" style="1" bestFit="1" customWidth="1"/>
    <col min="12293" max="12293" width="4.09765625" style="1" bestFit="1" customWidth="1"/>
    <col min="12294" max="12294" width="3.8984375" style="1" customWidth="1"/>
    <col min="12295" max="12295" width="3" style="1" customWidth="1"/>
    <col min="12296" max="12296" width="4.19921875" style="1" customWidth="1"/>
    <col min="12297" max="12297" width="3.19921875" style="1" customWidth="1"/>
    <col min="12298" max="12298" width="3.5" style="1" customWidth="1"/>
    <col min="12299" max="12299" width="2.69921875" style="1" customWidth="1"/>
    <col min="12300" max="12300" width="3.3984375" style="1" bestFit="1" customWidth="1"/>
    <col min="12301" max="12301" width="2.59765625" style="1" bestFit="1" customWidth="1"/>
    <col min="12302" max="12302" width="3.3984375" style="1" bestFit="1" customWidth="1"/>
    <col min="12303" max="12303" width="2.59765625" style="1" bestFit="1" customWidth="1"/>
    <col min="12304" max="12304" width="4.09765625" style="1" bestFit="1" customWidth="1"/>
    <col min="12305" max="12305" width="3.3984375" style="1" bestFit="1" customWidth="1"/>
    <col min="12306" max="12306" width="4.09765625" style="1" bestFit="1" customWidth="1"/>
    <col min="12307" max="12307" width="3.3984375" style="1" bestFit="1" customWidth="1"/>
    <col min="12308" max="12544" width="11" style="1"/>
    <col min="12545" max="12545" width="5.59765625" style="1" bestFit="1" customWidth="1"/>
    <col min="12546" max="12546" width="21.3984375" style="1" bestFit="1" customWidth="1"/>
    <col min="12547" max="12547" width="4.09765625" style="1" bestFit="1" customWidth="1"/>
    <col min="12548" max="12548" width="3.3984375" style="1" bestFit="1" customWidth="1"/>
    <col min="12549" max="12549" width="4.09765625" style="1" bestFit="1" customWidth="1"/>
    <col min="12550" max="12550" width="3.8984375" style="1" customWidth="1"/>
    <col min="12551" max="12551" width="3" style="1" customWidth="1"/>
    <col min="12552" max="12552" width="4.19921875" style="1" customWidth="1"/>
    <col min="12553" max="12553" width="3.19921875" style="1" customWidth="1"/>
    <col min="12554" max="12554" width="3.5" style="1" customWidth="1"/>
    <col min="12555" max="12555" width="2.69921875" style="1" customWidth="1"/>
    <col min="12556" max="12556" width="3.3984375" style="1" bestFit="1" customWidth="1"/>
    <col min="12557" max="12557" width="2.59765625" style="1" bestFit="1" customWidth="1"/>
    <col min="12558" max="12558" width="3.3984375" style="1" bestFit="1" customWidth="1"/>
    <col min="12559" max="12559" width="2.59765625" style="1" bestFit="1" customWidth="1"/>
    <col min="12560" max="12560" width="4.09765625" style="1" bestFit="1" customWidth="1"/>
    <col min="12561" max="12561" width="3.3984375" style="1" bestFit="1" customWidth="1"/>
    <col min="12562" max="12562" width="4.09765625" style="1" bestFit="1" customWidth="1"/>
    <col min="12563" max="12563" width="3.3984375" style="1" bestFit="1" customWidth="1"/>
    <col min="12564" max="12800" width="11" style="1"/>
    <col min="12801" max="12801" width="5.59765625" style="1" bestFit="1" customWidth="1"/>
    <col min="12802" max="12802" width="21.3984375" style="1" bestFit="1" customWidth="1"/>
    <col min="12803" max="12803" width="4.09765625" style="1" bestFit="1" customWidth="1"/>
    <col min="12804" max="12804" width="3.3984375" style="1" bestFit="1" customWidth="1"/>
    <col min="12805" max="12805" width="4.09765625" style="1" bestFit="1" customWidth="1"/>
    <col min="12806" max="12806" width="3.8984375" style="1" customWidth="1"/>
    <col min="12807" max="12807" width="3" style="1" customWidth="1"/>
    <col min="12808" max="12808" width="4.19921875" style="1" customWidth="1"/>
    <col min="12809" max="12809" width="3.19921875" style="1" customWidth="1"/>
    <col min="12810" max="12810" width="3.5" style="1" customWidth="1"/>
    <col min="12811" max="12811" width="2.69921875" style="1" customWidth="1"/>
    <col min="12812" max="12812" width="3.3984375" style="1" bestFit="1" customWidth="1"/>
    <col min="12813" max="12813" width="2.59765625" style="1" bestFit="1" customWidth="1"/>
    <col min="12814" max="12814" width="3.3984375" style="1" bestFit="1" customWidth="1"/>
    <col min="12815" max="12815" width="2.59765625" style="1" bestFit="1" customWidth="1"/>
    <col min="12816" max="12816" width="4.09765625" style="1" bestFit="1" customWidth="1"/>
    <col min="12817" max="12817" width="3.3984375" style="1" bestFit="1" customWidth="1"/>
    <col min="12818" max="12818" width="4.09765625" style="1" bestFit="1" customWidth="1"/>
    <col min="12819" max="12819" width="3.3984375" style="1" bestFit="1" customWidth="1"/>
    <col min="12820" max="13056" width="11" style="1"/>
    <col min="13057" max="13057" width="5.59765625" style="1" bestFit="1" customWidth="1"/>
    <col min="13058" max="13058" width="21.3984375" style="1" bestFit="1" customWidth="1"/>
    <col min="13059" max="13059" width="4.09765625" style="1" bestFit="1" customWidth="1"/>
    <col min="13060" max="13060" width="3.3984375" style="1" bestFit="1" customWidth="1"/>
    <col min="13061" max="13061" width="4.09765625" style="1" bestFit="1" customWidth="1"/>
    <col min="13062" max="13062" width="3.8984375" style="1" customWidth="1"/>
    <col min="13063" max="13063" width="3" style="1" customWidth="1"/>
    <col min="13064" max="13064" width="4.19921875" style="1" customWidth="1"/>
    <col min="13065" max="13065" width="3.19921875" style="1" customWidth="1"/>
    <col min="13066" max="13066" width="3.5" style="1" customWidth="1"/>
    <col min="13067" max="13067" width="2.69921875" style="1" customWidth="1"/>
    <col min="13068" max="13068" width="3.3984375" style="1" bestFit="1" customWidth="1"/>
    <col min="13069" max="13069" width="2.59765625" style="1" bestFit="1" customWidth="1"/>
    <col min="13070" max="13070" width="3.3984375" style="1" bestFit="1" customWidth="1"/>
    <col min="13071" max="13071" width="2.59765625" style="1" bestFit="1" customWidth="1"/>
    <col min="13072" max="13072" width="4.09765625" style="1" bestFit="1" customWidth="1"/>
    <col min="13073" max="13073" width="3.3984375" style="1" bestFit="1" customWidth="1"/>
    <col min="13074" max="13074" width="4.09765625" style="1" bestFit="1" customWidth="1"/>
    <col min="13075" max="13075" width="3.3984375" style="1" bestFit="1" customWidth="1"/>
    <col min="13076" max="13312" width="11" style="1"/>
    <col min="13313" max="13313" width="5.59765625" style="1" bestFit="1" customWidth="1"/>
    <col min="13314" max="13314" width="21.3984375" style="1" bestFit="1" customWidth="1"/>
    <col min="13315" max="13315" width="4.09765625" style="1" bestFit="1" customWidth="1"/>
    <col min="13316" max="13316" width="3.3984375" style="1" bestFit="1" customWidth="1"/>
    <col min="13317" max="13317" width="4.09765625" style="1" bestFit="1" customWidth="1"/>
    <col min="13318" max="13318" width="3.8984375" style="1" customWidth="1"/>
    <col min="13319" max="13319" width="3" style="1" customWidth="1"/>
    <col min="13320" max="13320" width="4.19921875" style="1" customWidth="1"/>
    <col min="13321" max="13321" width="3.19921875" style="1" customWidth="1"/>
    <col min="13322" max="13322" width="3.5" style="1" customWidth="1"/>
    <col min="13323" max="13323" width="2.69921875" style="1" customWidth="1"/>
    <col min="13324" max="13324" width="3.3984375" style="1" bestFit="1" customWidth="1"/>
    <col min="13325" max="13325" width="2.59765625" style="1" bestFit="1" customWidth="1"/>
    <col min="13326" max="13326" width="3.3984375" style="1" bestFit="1" customWidth="1"/>
    <col min="13327" max="13327" width="2.59765625" style="1" bestFit="1" customWidth="1"/>
    <col min="13328" max="13328" width="4.09765625" style="1" bestFit="1" customWidth="1"/>
    <col min="13329" max="13329" width="3.3984375" style="1" bestFit="1" customWidth="1"/>
    <col min="13330" max="13330" width="4.09765625" style="1" bestFit="1" customWidth="1"/>
    <col min="13331" max="13331" width="3.3984375" style="1" bestFit="1" customWidth="1"/>
    <col min="13332" max="13568" width="11" style="1"/>
    <col min="13569" max="13569" width="5.59765625" style="1" bestFit="1" customWidth="1"/>
    <col min="13570" max="13570" width="21.3984375" style="1" bestFit="1" customWidth="1"/>
    <col min="13571" max="13571" width="4.09765625" style="1" bestFit="1" customWidth="1"/>
    <col min="13572" max="13572" width="3.3984375" style="1" bestFit="1" customWidth="1"/>
    <col min="13573" max="13573" width="4.09765625" style="1" bestFit="1" customWidth="1"/>
    <col min="13574" max="13574" width="3.8984375" style="1" customWidth="1"/>
    <col min="13575" max="13575" width="3" style="1" customWidth="1"/>
    <col min="13576" max="13576" width="4.19921875" style="1" customWidth="1"/>
    <col min="13577" max="13577" width="3.19921875" style="1" customWidth="1"/>
    <col min="13578" max="13578" width="3.5" style="1" customWidth="1"/>
    <col min="13579" max="13579" width="2.69921875" style="1" customWidth="1"/>
    <col min="13580" max="13580" width="3.3984375" style="1" bestFit="1" customWidth="1"/>
    <col min="13581" max="13581" width="2.59765625" style="1" bestFit="1" customWidth="1"/>
    <col min="13582" max="13582" width="3.3984375" style="1" bestFit="1" customWidth="1"/>
    <col min="13583" max="13583" width="2.59765625" style="1" bestFit="1" customWidth="1"/>
    <col min="13584" max="13584" width="4.09765625" style="1" bestFit="1" customWidth="1"/>
    <col min="13585" max="13585" width="3.3984375" style="1" bestFit="1" customWidth="1"/>
    <col min="13586" max="13586" width="4.09765625" style="1" bestFit="1" customWidth="1"/>
    <col min="13587" max="13587" width="3.3984375" style="1" bestFit="1" customWidth="1"/>
    <col min="13588" max="13824" width="11" style="1"/>
    <col min="13825" max="13825" width="5.59765625" style="1" bestFit="1" customWidth="1"/>
    <col min="13826" max="13826" width="21.3984375" style="1" bestFit="1" customWidth="1"/>
    <col min="13827" max="13827" width="4.09765625" style="1" bestFit="1" customWidth="1"/>
    <col min="13828" max="13828" width="3.3984375" style="1" bestFit="1" customWidth="1"/>
    <col min="13829" max="13829" width="4.09765625" style="1" bestFit="1" customWidth="1"/>
    <col min="13830" max="13830" width="3.8984375" style="1" customWidth="1"/>
    <col min="13831" max="13831" width="3" style="1" customWidth="1"/>
    <col min="13832" max="13832" width="4.19921875" style="1" customWidth="1"/>
    <col min="13833" max="13833" width="3.19921875" style="1" customWidth="1"/>
    <col min="13834" max="13834" width="3.5" style="1" customWidth="1"/>
    <col min="13835" max="13835" width="2.69921875" style="1" customWidth="1"/>
    <col min="13836" max="13836" width="3.3984375" style="1" bestFit="1" customWidth="1"/>
    <col min="13837" max="13837" width="2.59765625" style="1" bestFit="1" customWidth="1"/>
    <col min="13838" max="13838" width="3.3984375" style="1" bestFit="1" customWidth="1"/>
    <col min="13839" max="13839" width="2.59765625" style="1" bestFit="1" customWidth="1"/>
    <col min="13840" max="13840" width="4.09765625" style="1" bestFit="1" customWidth="1"/>
    <col min="13841" max="13841" width="3.3984375" style="1" bestFit="1" customWidth="1"/>
    <col min="13842" max="13842" width="4.09765625" style="1" bestFit="1" customWidth="1"/>
    <col min="13843" max="13843" width="3.3984375" style="1" bestFit="1" customWidth="1"/>
    <col min="13844" max="14080" width="11" style="1"/>
    <col min="14081" max="14081" width="5.59765625" style="1" bestFit="1" customWidth="1"/>
    <col min="14082" max="14082" width="21.3984375" style="1" bestFit="1" customWidth="1"/>
    <col min="14083" max="14083" width="4.09765625" style="1" bestFit="1" customWidth="1"/>
    <col min="14084" max="14084" width="3.3984375" style="1" bestFit="1" customWidth="1"/>
    <col min="14085" max="14085" width="4.09765625" style="1" bestFit="1" customWidth="1"/>
    <col min="14086" max="14086" width="3.8984375" style="1" customWidth="1"/>
    <col min="14087" max="14087" width="3" style="1" customWidth="1"/>
    <col min="14088" max="14088" width="4.19921875" style="1" customWidth="1"/>
    <col min="14089" max="14089" width="3.19921875" style="1" customWidth="1"/>
    <col min="14090" max="14090" width="3.5" style="1" customWidth="1"/>
    <col min="14091" max="14091" width="2.69921875" style="1" customWidth="1"/>
    <col min="14092" max="14092" width="3.3984375" style="1" bestFit="1" customWidth="1"/>
    <col min="14093" max="14093" width="2.59765625" style="1" bestFit="1" customWidth="1"/>
    <col min="14094" max="14094" width="3.3984375" style="1" bestFit="1" customWidth="1"/>
    <col min="14095" max="14095" width="2.59765625" style="1" bestFit="1" customWidth="1"/>
    <col min="14096" max="14096" width="4.09765625" style="1" bestFit="1" customWidth="1"/>
    <col min="14097" max="14097" width="3.3984375" style="1" bestFit="1" customWidth="1"/>
    <col min="14098" max="14098" width="4.09765625" style="1" bestFit="1" customWidth="1"/>
    <col min="14099" max="14099" width="3.3984375" style="1" bestFit="1" customWidth="1"/>
    <col min="14100" max="14336" width="11" style="1"/>
    <col min="14337" max="14337" width="5.59765625" style="1" bestFit="1" customWidth="1"/>
    <col min="14338" max="14338" width="21.3984375" style="1" bestFit="1" customWidth="1"/>
    <col min="14339" max="14339" width="4.09765625" style="1" bestFit="1" customWidth="1"/>
    <col min="14340" max="14340" width="3.3984375" style="1" bestFit="1" customWidth="1"/>
    <col min="14341" max="14341" width="4.09765625" style="1" bestFit="1" customWidth="1"/>
    <col min="14342" max="14342" width="3.8984375" style="1" customWidth="1"/>
    <col min="14343" max="14343" width="3" style="1" customWidth="1"/>
    <col min="14344" max="14344" width="4.19921875" style="1" customWidth="1"/>
    <col min="14345" max="14345" width="3.19921875" style="1" customWidth="1"/>
    <col min="14346" max="14346" width="3.5" style="1" customWidth="1"/>
    <col min="14347" max="14347" width="2.69921875" style="1" customWidth="1"/>
    <col min="14348" max="14348" width="3.3984375" style="1" bestFit="1" customWidth="1"/>
    <col min="14349" max="14349" width="2.59765625" style="1" bestFit="1" customWidth="1"/>
    <col min="14350" max="14350" width="3.3984375" style="1" bestFit="1" customWidth="1"/>
    <col min="14351" max="14351" width="2.59765625" style="1" bestFit="1" customWidth="1"/>
    <col min="14352" max="14352" width="4.09765625" style="1" bestFit="1" customWidth="1"/>
    <col min="14353" max="14353" width="3.3984375" style="1" bestFit="1" customWidth="1"/>
    <col min="14354" max="14354" width="4.09765625" style="1" bestFit="1" customWidth="1"/>
    <col min="14355" max="14355" width="3.3984375" style="1" bestFit="1" customWidth="1"/>
    <col min="14356" max="14592" width="11" style="1"/>
    <col min="14593" max="14593" width="5.59765625" style="1" bestFit="1" customWidth="1"/>
    <col min="14594" max="14594" width="21.3984375" style="1" bestFit="1" customWidth="1"/>
    <col min="14595" max="14595" width="4.09765625" style="1" bestFit="1" customWidth="1"/>
    <col min="14596" max="14596" width="3.3984375" style="1" bestFit="1" customWidth="1"/>
    <col min="14597" max="14597" width="4.09765625" style="1" bestFit="1" customWidth="1"/>
    <col min="14598" max="14598" width="3.8984375" style="1" customWidth="1"/>
    <col min="14599" max="14599" width="3" style="1" customWidth="1"/>
    <col min="14600" max="14600" width="4.19921875" style="1" customWidth="1"/>
    <col min="14601" max="14601" width="3.19921875" style="1" customWidth="1"/>
    <col min="14602" max="14602" width="3.5" style="1" customWidth="1"/>
    <col min="14603" max="14603" width="2.69921875" style="1" customWidth="1"/>
    <col min="14604" max="14604" width="3.3984375" style="1" bestFit="1" customWidth="1"/>
    <col min="14605" max="14605" width="2.59765625" style="1" bestFit="1" customWidth="1"/>
    <col min="14606" max="14606" width="3.3984375" style="1" bestFit="1" customWidth="1"/>
    <col min="14607" max="14607" width="2.59765625" style="1" bestFit="1" customWidth="1"/>
    <col min="14608" max="14608" width="4.09765625" style="1" bestFit="1" customWidth="1"/>
    <col min="14609" max="14609" width="3.3984375" style="1" bestFit="1" customWidth="1"/>
    <col min="14610" max="14610" width="4.09765625" style="1" bestFit="1" customWidth="1"/>
    <col min="14611" max="14611" width="3.3984375" style="1" bestFit="1" customWidth="1"/>
    <col min="14612" max="14848" width="11" style="1"/>
    <col min="14849" max="14849" width="5.59765625" style="1" bestFit="1" customWidth="1"/>
    <col min="14850" max="14850" width="21.3984375" style="1" bestFit="1" customWidth="1"/>
    <col min="14851" max="14851" width="4.09765625" style="1" bestFit="1" customWidth="1"/>
    <col min="14852" max="14852" width="3.3984375" style="1" bestFit="1" customWidth="1"/>
    <col min="14853" max="14853" width="4.09765625" style="1" bestFit="1" customWidth="1"/>
    <col min="14854" max="14854" width="3.8984375" style="1" customWidth="1"/>
    <col min="14855" max="14855" width="3" style="1" customWidth="1"/>
    <col min="14856" max="14856" width="4.19921875" style="1" customWidth="1"/>
    <col min="14857" max="14857" width="3.19921875" style="1" customWidth="1"/>
    <col min="14858" max="14858" width="3.5" style="1" customWidth="1"/>
    <col min="14859" max="14859" width="2.69921875" style="1" customWidth="1"/>
    <col min="14860" max="14860" width="3.3984375" style="1" bestFit="1" customWidth="1"/>
    <col min="14861" max="14861" width="2.59765625" style="1" bestFit="1" customWidth="1"/>
    <col min="14862" max="14862" width="3.3984375" style="1" bestFit="1" customWidth="1"/>
    <col min="14863" max="14863" width="2.59765625" style="1" bestFit="1" customWidth="1"/>
    <col min="14864" max="14864" width="4.09765625" style="1" bestFit="1" customWidth="1"/>
    <col min="14865" max="14865" width="3.3984375" style="1" bestFit="1" customWidth="1"/>
    <col min="14866" max="14866" width="4.09765625" style="1" bestFit="1" customWidth="1"/>
    <col min="14867" max="14867" width="3.3984375" style="1" bestFit="1" customWidth="1"/>
    <col min="14868" max="15104" width="11" style="1"/>
    <col min="15105" max="15105" width="5.59765625" style="1" bestFit="1" customWidth="1"/>
    <col min="15106" max="15106" width="21.3984375" style="1" bestFit="1" customWidth="1"/>
    <col min="15107" max="15107" width="4.09765625" style="1" bestFit="1" customWidth="1"/>
    <col min="15108" max="15108" width="3.3984375" style="1" bestFit="1" customWidth="1"/>
    <col min="15109" max="15109" width="4.09765625" style="1" bestFit="1" customWidth="1"/>
    <col min="15110" max="15110" width="3.8984375" style="1" customWidth="1"/>
    <col min="15111" max="15111" width="3" style="1" customWidth="1"/>
    <col min="15112" max="15112" width="4.19921875" style="1" customWidth="1"/>
    <col min="15113" max="15113" width="3.19921875" style="1" customWidth="1"/>
    <col min="15114" max="15114" width="3.5" style="1" customWidth="1"/>
    <col min="15115" max="15115" width="2.69921875" style="1" customWidth="1"/>
    <col min="15116" max="15116" width="3.3984375" style="1" bestFit="1" customWidth="1"/>
    <col min="15117" max="15117" width="2.59765625" style="1" bestFit="1" customWidth="1"/>
    <col min="15118" max="15118" width="3.3984375" style="1" bestFit="1" customWidth="1"/>
    <col min="15119" max="15119" width="2.59765625" style="1" bestFit="1" customWidth="1"/>
    <col min="15120" max="15120" width="4.09765625" style="1" bestFit="1" customWidth="1"/>
    <col min="15121" max="15121" width="3.3984375" style="1" bestFit="1" customWidth="1"/>
    <col min="15122" max="15122" width="4.09765625" style="1" bestFit="1" customWidth="1"/>
    <col min="15123" max="15123" width="3.3984375" style="1" bestFit="1" customWidth="1"/>
    <col min="15124" max="15360" width="11" style="1"/>
    <col min="15361" max="15361" width="5.59765625" style="1" bestFit="1" customWidth="1"/>
    <col min="15362" max="15362" width="21.3984375" style="1" bestFit="1" customWidth="1"/>
    <col min="15363" max="15363" width="4.09765625" style="1" bestFit="1" customWidth="1"/>
    <col min="15364" max="15364" width="3.3984375" style="1" bestFit="1" customWidth="1"/>
    <col min="15365" max="15365" width="4.09765625" style="1" bestFit="1" customWidth="1"/>
    <col min="15366" max="15366" width="3.8984375" style="1" customWidth="1"/>
    <col min="15367" max="15367" width="3" style="1" customWidth="1"/>
    <col min="15368" max="15368" width="4.19921875" style="1" customWidth="1"/>
    <col min="15369" max="15369" width="3.19921875" style="1" customWidth="1"/>
    <col min="15370" max="15370" width="3.5" style="1" customWidth="1"/>
    <col min="15371" max="15371" width="2.69921875" style="1" customWidth="1"/>
    <col min="15372" max="15372" width="3.3984375" style="1" bestFit="1" customWidth="1"/>
    <col min="15373" max="15373" width="2.59765625" style="1" bestFit="1" customWidth="1"/>
    <col min="15374" max="15374" width="3.3984375" style="1" bestFit="1" customWidth="1"/>
    <col min="15375" max="15375" width="2.59765625" style="1" bestFit="1" customWidth="1"/>
    <col min="15376" max="15376" width="4.09765625" style="1" bestFit="1" customWidth="1"/>
    <col min="15377" max="15377" width="3.3984375" style="1" bestFit="1" customWidth="1"/>
    <col min="15378" max="15378" width="4.09765625" style="1" bestFit="1" customWidth="1"/>
    <col min="15379" max="15379" width="3.3984375" style="1" bestFit="1" customWidth="1"/>
    <col min="15380" max="15616" width="11" style="1"/>
    <col min="15617" max="15617" width="5.59765625" style="1" bestFit="1" customWidth="1"/>
    <col min="15618" max="15618" width="21.3984375" style="1" bestFit="1" customWidth="1"/>
    <col min="15619" max="15619" width="4.09765625" style="1" bestFit="1" customWidth="1"/>
    <col min="15620" max="15620" width="3.3984375" style="1" bestFit="1" customWidth="1"/>
    <col min="15621" max="15621" width="4.09765625" style="1" bestFit="1" customWidth="1"/>
    <col min="15622" max="15622" width="3.8984375" style="1" customWidth="1"/>
    <col min="15623" max="15623" width="3" style="1" customWidth="1"/>
    <col min="15624" max="15624" width="4.19921875" style="1" customWidth="1"/>
    <col min="15625" max="15625" width="3.19921875" style="1" customWidth="1"/>
    <col min="15626" max="15626" width="3.5" style="1" customWidth="1"/>
    <col min="15627" max="15627" width="2.69921875" style="1" customWidth="1"/>
    <col min="15628" max="15628" width="3.3984375" style="1" bestFit="1" customWidth="1"/>
    <col min="15629" max="15629" width="2.59765625" style="1" bestFit="1" customWidth="1"/>
    <col min="15630" max="15630" width="3.3984375" style="1" bestFit="1" customWidth="1"/>
    <col min="15631" max="15631" width="2.59765625" style="1" bestFit="1" customWidth="1"/>
    <col min="15632" max="15632" width="4.09765625" style="1" bestFit="1" customWidth="1"/>
    <col min="15633" max="15633" width="3.3984375" style="1" bestFit="1" customWidth="1"/>
    <col min="15634" max="15634" width="4.09765625" style="1" bestFit="1" customWidth="1"/>
    <col min="15635" max="15635" width="3.3984375" style="1" bestFit="1" customWidth="1"/>
    <col min="15636" max="15872" width="11" style="1"/>
    <col min="15873" max="15873" width="5.59765625" style="1" bestFit="1" customWidth="1"/>
    <col min="15874" max="15874" width="21.3984375" style="1" bestFit="1" customWidth="1"/>
    <col min="15875" max="15875" width="4.09765625" style="1" bestFit="1" customWidth="1"/>
    <col min="15876" max="15876" width="3.3984375" style="1" bestFit="1" customWidth="1"/>
    <col min="15877" max="15877" width="4.09765625" style="1" bestFit="1" customWidth="1"/>
    <col min="15878" max="15878" width="3.8984375" style="1" customWidth="1"/>
    <col min="15879" max="15879" width="3" style="1" customWidth="1"/>
    <col min="15880" max="15880" width="4.19921875" style="1" customWidth="1"/>
    <col min="15881" max="15881" width="3.19921875" style="1" customWidth="1"/>
    <col min="15882" max="15882" width="3.5" style="1" customWidth="1"/>
    <col min="15883" max="15883" width="2.69921875" style="1" customWidth="1"/>
    <col min="15884" max="15884" width="3.3984375" style="1" bestFit="1" customWidth="1"/>
    <col min="15885" max="15885" width="2.59765625" style="1" bestFit="1" customWidth="1"/>
    <col min="15886" max="15886" width="3.3984375" style="1" bestFit="1" customWidth="1"/>
    <col min="15887" max="15887" width="2.59765625" style="1" bestFit="1" customWidth="1"/>
    <col min="15888" max="15888" width="4.09765625" style="1" bestFit="1" customWidth="1"/>
    <col min="15889" max="15889" width="3.3984375" style="1" bestFit="1" customWidth="1"/>
    <col min="15890" max="15890" width="4.09765625" style="1" bestFit="1" customWidth="1"/>
    <col min="15891" max="15891" width="3.3984375" style="1" bestFit="1" customWidth="1"/>
    <col min="15892" max="16128" width="11" style="1"/>
    <col min="16129" max="16129" width="5.59765625" style="1" bestFit="1" customWidth="1"/>
    <col min="16130" max="16130" width="21.3984375" style="1" bestFit="1" customWidth="1"/>
    <col min="16131" max="16131" width="4.09765625" style="1" bestFit="1" customWidth="1"/>
    <col min="16132" max="16132" width="3.3984375" style="1" bestFit="1" customWidth="1"/>
    <col min="16133" max="16133" width="4.09765625" style="1" bestFit="1" customWidth="1"/>
    <col min="16134" max="16134" width="3.8984375" style="1" customWidth="1"/>
    <col min="16135" max="16135" width="3" style="1" customWidth="1"/>
    <col min="16136" max="16136" width="4.19921875" style="1" customWidth="1"/>
    <col min="16137" max="16137" width="3.19921875" style="1" customWidth="1"/>
    <col min="16138" max="16138" width="3.5" style="1" customWidth="1"/>
    <col min="16139" max="16139" width="2.69921875" style="1" customWidth="1"/>
    <col min="16140" max="16140" width="3.3984375" style="1" bestFit="1" customWidth="1"/>
    <col min="16141" max="16141" width="2.59765625" style="1" bestFit="1" customWidth="1"/>
    <col min="16142" max="16142" width="3.3984375" style="1" bestFit="1" customWidth="1"/>
    <col min="16143" max="16143" width="2.59765625" style="1" bestFit="1" customWidth="1"/>
    <col min="16144" max="16144" width="4.09765625" style="1" bestFit="1" customWidth="1"/>
    <col min="16145" max="16145" width="3.3984375" style="1" bestFit="1" customWidth="1"/>
    <col min="16146" max="16146" width="4.09765625" style="1" bestFit="1" customWidth="1"/>
    <col min="16147" max="16147" width="3.3984375" style="1" bestFit="1" customWidth="1"/>
    <col min="16148" max="16384" width="11" style="1"/>
  </cols>
  <sheetData>
    <row r="1" spans="1:30" ht="12.9" customHeight="1" x14ac:dyDescent="0.3">
      <c r="A1" s="40"/>
      <c r="B1" s="41" t="s">
        <v>205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30" ht="11.1" customHeight="1" x14ac:dyDescent="0.3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  <c r="U2" s="24" t="s">
        <v>5</v>
      </c>
      <c r="V2" s="24" t="s">
        <v>6</v>
      </c>
      <c r="W2" s="24" t="s">
        <v>7</v>
      </c>
      <c r="X2" s="24" t="s">
        <v>8</v>
      </c>
      <c r="Y2" s="24" t="s">
        <v>9</v>
      </c>
      <c r="Z2" s="24" t="s">
        <v>10</v>
      </c>
      <c r="AA2" s="24" t="s">
        <v>11</v>
      </c>
      <c r="AB2" s="24"/>
      <c r="AC2" s="24" t="s">
        <v>12</v>
      </c>
      <c r="AD2" s="24" t="s">
        <v>13</v>
      </c>
    </row>
    <row r="3" spans="1:30" ht="15.9" customHeight="1" x14ac:dyDescent="0.3">
      <c r="A3" s="4">
        <v>11090001</v>
      </c>
      <c r="B3" s="4" t="s">
        <v>15</v>
      </c>
      <c r="C3" s="2">
        <v>15</v>
      </c>
      <c r="D3" s="2">
        <v>4</v>
      </c>
      <c r="E3" s="2">
        <v>19</v>
      </c>
      <c r="F3" s="5">
        <v>2</v>
      </c>
      <c r="G3" s="5">
        <v>0</v>
      </c>
      <c r="H3" s="5">
        <v>2</v>
      </c>
      <c r="I3" s="5">
        <v>0</v>
      </c>
      <c r="J3" s="5">
        <v>1</v>
      </c>
      <c r="K3" s="5">
        <v>0</v>
      </c>
      <c r="L3" s="5">
        <v>1</v>
      </c>
      <c r="M3" s="5">
        <v>0</v>
      </c>
      <c r="N3" s="5">
        <v>1</v>
      </c>
      <c r="O3" s="5">
        <v>1</v>
      </c>
      <c r="P3" s="5">
        <v>2</v>
      </c>
      <c r="Q3" s="5">
        <v>1</v>
      </c>
      <c r="R3" s="5">
        <v>6</v>
      </c>
      <c r="S3" s="5">
        <v>2</v>
      </c>
      <c r="T3" s="1" t="str">
        <f>VLOOKUP(B3,Param!B:E,4,FALSE)</f>
        <v>Ariège</v>
      </c>
      <c r="U3" s="1">
        <f>F3+G3</f>
        <v>2</v>
      </c>
      <c r="V3" s="1">
        <f>I3+H3</f>
        <v>2</v>
      </c>
      <c r="W3" s="1">
        <f>J3+K3</f>
        <v>1</v>
      </c>
      <c r="X3" s="1">
        <f>L3+M3</f>
        <v>1</v>
      </c>
      <c r="Y3" s="1">
        <f>N3+O3</f>
        <v>2</v>
      </c>
      <c r="Z3" s="1">
        <f>P3+Q3</f>
        <v>3</v>
      </c>
      <c r="AA3" s="1">
        <f>R3+S3</f>
        <v>8</v>
      </c>
      <c r="AC3" s="1">
        <f>C3</f>
        <v>15</v>
      </c>
      <c r="AD3" s="1">
        <f>D3</f>
        <v>4</v>
      </c>
    </row>
    <row r="4" spans="1:30" ht="15.9" customHeight="1" x14ac:dyDescent="0.3">
      <c r="A4" s="4">
        <v>11090002</v>
      </c>
      <c r="B4" s="4" t="s">
        <v>16</v>
      </c>
      <c r="C4" s="2">
        <v>23</v>
      </c>
      <c r="D4" s="2">
        <v>4</v>
      </c>
      <c r="E4" s="2">
        <v>27</v>
      </c>
      <c r="F4" s="5">
        <v>1</v>
      </c>
      <c r="G4" s="5">
        <v>0</v>
      </c>
      <c r="H4" s="5">
        <v>1</v>
      </c>
      <c r="I4" s="5">
        <v>0</v>
      </c>
      <c r="J4" s="5">
        <v>2</v>
      </c>
      <c r="K4" s="5">
        <v>0</v>
      </c>
      <c r="L4" s="5">
        <v>1</v>
      </c>
      <c r="M4" s="5">
        <v>0</v>
      </c>
      <c r="N4" s="5">
        <v>0</v>
      </c>
      <c r="O4" s="5">
        <v>1</v>
      </c>
      <c r="P4" s="5">
        <v>2</v>
      </c>
      <c r="Q4" s="5">
        <v>1</v>
      </c>
      <c r="R4" s="5">
        <v>16</v>
      </c>
      <c r="S4" s="5">
        <v>2</v>
      </c>
      <c r="T4" s="1" t="str">
        <f>VLOOKUP(B4,Param!B:E,4,FALSE)</f>
        <v>Ariège</v>
      </c>
      <c r="U4" s="1">
        <f t="shared" ref="U4:U64" si="0">F4+G4</f>
        <v>1</v>
      </c>
      <c r="V4" s="1">
        <f t="shared" ref="V4:V64" si="1">I4+H4</f>
        <v>1</v>
      </c>
      <c r="W4" s="1">
        <f t="shared" ref="W4:W64" si="2">J4+K4</f>
        <v>2</v>
      </c>
      <c r="X4" s="1">
        <f t="shared" ref="X4:X64" si="3">L4+M4</f>
        <v>1</v>
      </c>
      <c r="Y4" s="1">
        <f t="shared" ref="Y4:Y64" si="4">N4+O4</f>
        <v>1</v>
      </c>
      <c r="Z4" s="1">
        <f t="shared" ref="Z4:Z64" si="5">P4+Q4</f>
        <v>3</v>
      </c>
      <c r="AA4" s="1">
        <f t="shared" ref="AA4:AA64" si="6">R4+S4</f>
        <v>18</v>
      </c>
      <c r="AC4" s="1">
        <f t="shared" ref="AC4:AD64" si="7">C4</f>
        <v>23</v>
      </c>
      <c r="AD4" s="1">
        <f t="shared" si="7"/>
        <v>4</v>
      </c>
    </row>
    <row r="5" spans="1:30" ht="15.9" customHeight="1" x14ac:dyDescent="0.3">
      <c r="A5" s="4">
        <v>11090009</v>
      </c>
      <c r="B5" s="4" t="s">
        <v>17</v>
      </c>
      <c r="C5" s="2">
        <v>3</v>
      </c>
      <c r="D5" s="2">
        <v>0</v>
      </c>
      <c r="E5" s="2">
        <v>3</v>
      </c>
      <c r="F5" s="5">
        <v>1</v>
      </c>
      <c r="G5" s="5">
        <v>0</v>
      </c>
      <c r="H5" s="5">
        <v>1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1" t="str">
        <f>VLOOKUP(B5,Param!B:E,4,FALSE)</f>
        <v>Ariège</v>
      </c>
      <c r="U5" s="1">
        <f t="shared" si="0"/>
        <v>1</v>
      </c>
      <c r="V5" s="1">
        <f t="shared" si="1"/>
        <v>1</v>
      </c>
      <c r="W5" s="1">
        <f t="shared" si="2"/>
        <v>0</v>
      </c>
      <c r="X5" s="1">
        <f t="shared" si="3"/>
        <v>0</v>
      </c>
      <c r="Y5" s="1">
        <f t="shared" si="4"/>
        <v>1</v>
      </c>
      <c r="Z5" s="1">
        <f t="shared" si="5"/>
        <v>0</v>
      </c>
      <c r="AA5" s="1">
        <f t="shared" si="6"/>
        <v>0</v>
      </c>
      <c r="AC5" s="1">
        <f t="shared" si="7"/>
        <v>3</v>
      </c>
      <c r="AD5" s="1">
        <f t="shared" si="7"/>
        <v>0</v>
      </c>
    </row>
    <row r="6" spans="1:30" ht="15.9" customHeight="1" x14ac:dyDescent="0.3">
      <c r="A6" s="4">
        <v>11090014</v>
      </c>
      <c r="B6" s="4" t="s">
        <v>18</v>
      </c>
      <c r="C6" s="2">
        <v>14</v>
      </c>
      <c r="D6" s="2">
        <v>4</v>
      </c>
      <c r="E6" s="2">
        <v>18</v>
      </c>
      <c r="F6" s="5">
        <v>0</v>
      </c>
      <c r="G6" s="5">
        <v>0</v>
      </c>
      <c r="H6" s="5">
        <v>1</v>
      </c>
      <c r="I6" s="5">
        <v>0</v>
      </c>
      <c r="J6" s="5">
        <v>5</v>
      </c>
      <c r="K6" s="5">
        <v>0</v>
      </c>
      <c r="L6" s="5">
        <v>2</v>
      </c>
      <c r="M6" s="5">
        <v>0</v>
      </c>
      <c r="N6" s="5">
        <v>0</v>
      </c>
      <c r="O6" s="5">
        <v>0</v>
      </c>
      <c r="P6" s="5">
        <v>0</v>
      </c>
      <c r="Q6" s="5">
        <v>2</v>
      </c>
      <c r="R6" s="5">
        <v>6</v>
      </c>
      <c r="S6" s="5">
        <v>2</v>
      </c>
      <c r="T6" s="1" t="str">
        <f>VLOOKUP(B6,Param!B:E,4,FALSE)</f>
        <v>Ariège</v>
      </c>
      <c r="U6" s="1">
        <f t="shared" si="0"/>
        <v>0</v>
      </c>
      <c r="V6" s="1">
        <f t="shared" si="1"/>
        <v>1</v>
      </c>
      <c r="W6" s="1">
        <f t="shared" si="2"/>
        <v>5</v>
      </c>
      <c r="X6" s="1">
        <f t="shared" si="3"/>
        <v>2</v>
      </c>
      <c r="Y6" s="1">
        <f t="shared" si="4"/>
        <v>0</v>
      </c>
      <c r="Z6" s="1">
        <f t="shared" si="5"/>
        <v>2</v>
      </c>
      <c r="AA6" s="1">
        <f t="shared" si="6"/>
        <v>8</v>
      </c>
      <c r="AC6" s="1">
        <f t="shared" si="7"/>
        <v>14</v>
      </c>
      <c r="AD6" s="1">
        <f t="shared" si="7"/>
        <v>4</v>
      </c>
    </row>
    <row r="7" spans="1:30" ht="15.9" customHeight="1" x14ac:dyDescent="0.3">
      <c r="A7" s="4">
        <v>11090019</v>
      </c>
      <c r="B7" s="4" t="s">
        <v>19</v>
      </c>
      <c r="C7" s="2">
        <v>13</v>
      </c>
      <c r="D7" s="2">
        <v>4</v>
      </c>
      <c r="E7" s="2">
        <v>17</v>
      </c>
      <c r="F7" s="5">
        <v>2</v>
      </c>
      <c r="G7" s="5">
        <v>0</v>
      </c>
      <c r="H7" s="5">
        <v>0</v>
      </c>
      <c r="I7" s="5">
        <v>0</v>
      </c>
      <c r="J7" s="5">
        <v>2</v>
      </c>
      <c r="K7" s="5">
        <v>1</v>
      </c>
      <c r="L7" s="5">
        <v>2</v>
      </c>
      <c r="M7" s="5">
        <v>1</v>
      </c>
      <c r="N7" s="5">
        <v>0</v>
      </c>
      <c r="O7" s="5">
        <v>0</v>
      </c>
      <c r="P7" s="5">
        <v>1</v>
      </c>
      <c r="Q7" s="5">
        <v>1</v>
      </c>
      <c r="R7" s="5">
        <v>6</v>
      </c>
      <c r="S7" s="5">
        <v>1</v>
      </c>
      <c r="T7" s="1" t="str">
        <f>VLOOKUP(B7,Param!B:E,4,FALSE)</f>
        <v>Ariège</v>
      </c>
      <c r="U7" s="1">
        <f t="shared" si="0"/>
        <v>2</v>
      </c>
      <c r="V7" s="1">
        <f t="shared" si="1"/>
        <v>0</v>
      </c>
      <c r="W7" s="1">
        <f t="shared" si="2"/>
        <v>3</v>
      </c>
      <c r="X7" s="1">
        <f t="shared" si="3"/>
        <v>3</v>
      </c>
      <c r="Y7" s="1">
        <f t="shared" si="4"/>
        <v>0</v>
      </c>
      <c r="Z7" s="1">
        <f t="shared" si="5"/>
        <v>2</v>
      </c>
      <c r="AA7" s="1">
        <f t="shared" si="6"/>
        <v>7</v>
      </c>
      <c r="AC7" s="1">
        <f t="shared" si="7"/>
        <v>13</v>
      </c>
      <c r="AD7" s="1">
        <f t="shared" si="7"/>
        <v>4</v>
      </c>
    </row>
    <row r="8" spans="1:30" ht="15.9" customHeight="1" x14ac:dyDescent="0.3">
      <c r="A8" s="4">
        <v>11110001</v>
      </c>
      <c r="B8" s="4" t="s">
        <v>98</v>
      </c>
      <c r="C8" s="2">
        <v>10</v>
      </c>
      <c r="D8" s="2">
        <v>4</v>
      </c>
      <c r="E8" s="2">
        <v>14</v>
      </c>
      <c r="F8" s="5">
        <v>1</v>
      </c>
      <c r="G8" s="5">
        <v>0</v>
      </c>
      <c r="H8" s="5">
        <v>1</v>
      </c>
      <c r="I8" s="5">
        <v>0</v>
      </c>
      <c r="J8" s="5">
        <v>0</v>
      </c>
      <c r="K8" s="5">
        <v>1</v>
      </c>
      <c r="L8" s="5">
        <v>2</v>
      </c>
      <c r="M8" s="5">
        <v>0</v>
      </c>
      <c r="N8" s="5">
        <v>1</v>
      </c>
      <c r="O8" s="5">
        <v>0</v>
      </c>
      <c r="P8" s="5">
        <v>0</v>
      </c>
      <c r="Q8" s="5">
        <v>0</v>
      </c>
      <c r="R8" s="5">
        <v>5</v>
      </c>
      <c r="S8" s="5">
        <v>3</v>
      </c>
      <c r="T8" s="1" t="str">
        <f>VLOOKUP(B8,Param!B:E,4,FALSE)</f>
        <v>Aude</v>
      </c>
      <c r="U8" s="1">
        <f t="shared" si="0"/>
        <v>1</v>
      </c>
      <c r="V8" s="1">
        <f t="shared" si="1"/>
        <v>1</v>
      </c>
      <c r="W8" s="1">
        <f t="shared" si="2"/>
        <v>1</v>
      </c>
      <c r="X8" s="1">
        <f t="shared" si="3"/>
        <v>2</v>
      </c>
      <c r="Y8" s="1">
        <f t="shared" si="4"/>
        <v>1</v>
      </c>
      <c r="Z8" s="1">
        <f t="shared" si="5"/>
        <v>0</v>
      </c>
      <c r="AA8" s="1">
        <f t="shared" si="6"/>
        <v>8</v>
      </c>
      <c r="AC8" s="1">
        <f t="shared" si="7"/>
        <v>10</v>
      </c>
      <c r="AD8" s="1">
        <f t="shared" si="7"/>
        <v>4</v>
      </c>
    </row>
    <row r="9" spans="1:30" ht="15.9" customHeight="1" x14ac:dyDescent="0.3">
      <c r="A9" s="4">
        <v>11110009</v>
      </c>
      <c r="B9" s="4" t="s">
        <v>99</v>
      </c>
      <c r="C9" s="2">
        <v>14</v>
      </c>
      <c r="D9" s="2">
        <v>2</v>
      </c>
      <c r="E9" s="2">
        <v>16</v>
      </c>
      <c r="F9" s="5">
        <v>0</v>
      </c>
      <c r="G9" s="5">
        <v>0</v>
      </c>
      <c r="H9" s="5">
        <v>0</v>
      </c>
      <c r="I9" s="5">
        <v>0</v>
      </c>
      <c r="J9" s="5">
        <v>5</v>
      </c>
      <c r="K9" s="5">
        <v>0</v>
      </c>
      <c r="L9" s="5">
        <v>1</v>
      </c>
      <c r="M9" s="5">
        <v>1</v>
      </c>
      <c r="N9" s="5">
        <v>2</v>
      </c>
      <c r="O9" s="5">
        <v>0</v>
      </c>
      <c r="P9" s="5">
        <v>2</v>
      </c>
      <c r="Q9" s="5">
        <v>1</v>
      </c>
      <c r="R9" s="5">
        <v>4</v>
      </c>
      <c r="S9" s="5">
        <v>0</v>
      </c>
      <c r="T9" s="1" t="str">
        <f>VLOOKUP(B9,Param!B:E,4,FALSE)</f>
        <v>Aude</v>
      </c>
      <c r="U9" s="1">
        <f t="shared" si="0"/>
        <v>0</v>
      </c>
      <c r="V9" s="1">
        <f t="shared" si="1"/>
        <v>0</v>
      </c>
      <c r="W9" s="1">
        <f t="shared" si="2"/>
        <v>5</v>
      </c>
      <c r="X9" s="1">
        <f t="shared" si="3"/>
        <v>2</v>
      </c>
      <c r="Y9" s="1">
        <f t="shared" si="4"/>
        <v>2</v>
      </c>
      <c r="Z9" s="1">
        <f t="shared" si="5"/>
        <v>3</v>
      </c>
      <c r="AA9" s="1">
        <f t="shared" si="6"/>
        <v>4</v>
      </c>
      <c r="AC9" s="1">
        <f t="shared" si="7"/>
        <v>14</v>
      </c>
      <c r="AD9" s="1">
        <f t="shared" si="7"/>
        <v>2</v>
      </c>
    </row>
    <row r="10" spans="1:30" ht="15.9" customHeight="1" x14ac:dyDescent="0.3">
      <c r="A10" s="4">
        <v>11110013</v>
      </c>
      <c r="B10" s="4" t="s">
        <v>100</v>
      </c>
      <c r="C10" s="2">
        <v>9</v>
      </c>
      <c r="D10" s="2">
        <v>2</v>
      </c>
      <c r="E10" s="2">
        <v>11</v>
      </c>
      <c r="F10" s="5">
        <v>3</v>
      </c>
      <c r="G10" s="5">
        <v>0</v>
      </c>
      <c r="H10" s="5">
        <v>1</v>
      </c>
      <c r="I10" s="5">
        <v>1</v>
      </c>
      <c r="J10" s="5">
        <v>0</v>
      </c>
      <c r="K10" s="5">
        <v>1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4</v>
      </c>
      <c r="S10" s="5">
        <v>0</v>
      </c>
      <c r="T10" s="1" t="str">
        <f>VLOOKUP(B10,Param!B:E,4,FALSE)</f>
        <v>Aude</v>
      </c>
      <c r="U10" s="1">
        <f t="shared" si="0"/>
        <v>3</v>
      </c>
      <c r="V10" s="1">
        <f t="shared" si="1"/>
        <v>2</v>
      </c>
      <c r="W10" s="1">
        <f t="shared" si="2"/>
        <v>1</v>
      </c>
      <c r="X10" s="1">
        <f t="shared" si="3"/>
        <v>1</v>
      </c>
      <c r="Y10" s="1">
        <f t="shared" si="4"/>
        <v>0</v>
      </c>
      <c r="Z10" s="1">
        <f t="shared" si="5"/>
        <v>0</v>
      </c>
      <c r="AA10" s="1">
        <f t="shared" si="6"/>
        <v>4</v>
      </c>
      <c r="AC10" s="1">
        <f t="shared" si="7"/>
        <v>9</v>
      </c>
      <c r="AD10" s="1">
        <f t="shared" si="7"/>
        <v>2</v>
      </c>
    </row>
    <row r="11" spans="1:30" ht="15.9" customHeight="1" x14ac:dyDescent="0.3">
      <c r="A11" s="4">
        <v>11110015</v>
      </c>
      <c r="B11" s="4" t="s">
        <v>176</v>
      </c>
      <c r="C11" s="2">
        <v>9</v>
      </c>
      <c r="D11" s="2">
        <v>5</v>
      </c>
      <c r="E11" s="2">
        <v>14</v>
      </c>
      <c r="F11" s="5">
        <v>1</v>
      </c>
      <c r="G11" s="5">
        <v>1</v>
      </c>
      <c r="H11" s="5">
        <v>1</v>
      </c>
      <c r="I11" s="5">
        <v>2</v>
      </c>
      <c r="J11" s="5">
        <v>1</v>
      </c>
      <c r="K11" s="5">
        <v>0</v>
      </c>
      <c r="L11" s="5">
        <v>2</v>
      </c>
      <c r="M11" s="5">
        <v>0</v>
      </c>
      <c r="N11" s="5">
        <v>0</v>
      </c>
      <c r="O11" s="5">
        <v>0</v>
      </c>
      <c r="P11" s="5">
        <v>1</v>
      </c>
      <c r="Q11" s="5">
        <v>0</v>
      </c>
      <c r="R11" s="5">
        <v>3</v>
      </c>
      <c r="S11" s="5">
        <v>2</v>
      </c>
      <c r="T11" s="1" t="str">
        <f>VLOOKUP(B11,Param!B:E,4,FALSE)</f>
        <v>Aude</v>
      </c>
      <c r="U11" s="1">
        <f t="shared" si="0"/>
        <v>2</v>
      </c>
      <c r="V11" s="1">
        <f t="shared" si="1"/>
        <v>3</v>
      </c>
      <c r="W11" s="1">
        <f t="shared" si="2"/>
        <v>1</v>
      </c>
      <c r="X11" s="1">
        <f t="shared" si="3"/>
        <v>2</v>
      </c>
      <c r="Y11" s="1">
        <f t="shared" si="4"/>
        <v>0</v>
      </c>
      <c r="Z11" s="1">
        <f t="shared" si="5"/>
        <v>1</v>
      </c>
      <c r="AA11" s="1">
        <f t="shared" si="6"/>
        <v>5</v>
      </c>
      <c r="AC11" s="1">
        <f t="shared" si="7"/>
        <v>9</v>
      </c>
      <c r="AD11" s="1">
        <f t="shared" si="7"/>
        <v>5</v>
      </c>
    </row>
    <row r="12" spans="1:30" ht="15.9" customHeight="1" x14ac:dyDescent="0.3">
      <c r="A12" s="4">
        <v>11110023</v>
      </c>
      <c r="B12" s="4" t="s">
        <v>101</v>
      </c>
      <c r="C12" s="2">
        <v>14</v>
      </c>
      <c r="D12" s="2">
        <v>5</v>
      </c>
      <c r="E12" s="2">
        <v>19</v>
      </c>
      <c r="F12" s="5">
        <v>1</v>
      </c>
      <c r="G12" s="5">
        <v>0</v>
      </c>
      <c r="H12" s="5">
        <v>1</v>
      </c>
      <c r="I12" s="5">
        <v>0</v>
      </c>
      <c r="J12" s="5">
        <v>6</v>
      </c>
      <c r="K12" s="5">
        <v>2</v>
      </c>
      <c r="L12" s="5">
        <v>2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4</v>
      </c>
      <c r="S12" s="5">
        <v>2</v>
      </c>
      <c r="T12" s="1" t="str">
        <f>VLOOKUP(B12,Param!B:E,4,FALSE)</f>
        <v>Aude</v>
      </c>
      <c r="U12" s="1">
        <f t="shared" si="0"/>
        <v>1</v>
      </c>
      <c r="V12" s="1">
        <f t="shared" si="1"/>
        <v>1</v>
      </c>
      <c r="W12" s="1">
        <f t="shared" si="2"/>
        <v>8</v>
      </c>
      <c r="X12" s="1">
        <f t="shared" si="3"/>
        <v>2</v>
      </c>
      <c r="Y12" s="1">
        <f t="shared" si="4"/>
        <v>0</v>
      </c>
      <c r="Z12" s="1">
        <f t="shared" si="5"/>
        <v>1</v>
      </c>
      <c r="AA12" s="1">
        <f t="shared" si="6"/>
        <v>6</v>
      </c>
      <c r="AC12" s="1">
        <f t="shared" si="7"/>
        <v>14</v>
      </c>
      <c r="AD12" s="1">
        <f t="shared" si="7"/>
        <v>5</v>
      </c>
    </row>
    <row r="13" spans="1:30" ht="15.9" customHeight="1" x14ac:dyDescent="0.3">
      <c r="A13" s="4">
        <v>11110024</v>
      </c>
      <c r="B13" s="4" t="s">
        <v>102</v>
      </c>
      <c r="C13" s="2">
        <v>9</v>
      </c>
      <c r="D13" s="2">
        <v>7</v>
      </c>
      <c r="E13" s="2">
        <v>16</v>
      </c>
      <c r="F13" s="5">
        <v>2</v>
      </c>
      <c r="G13" s="5">
        <v>0</v>
      </c>
      <c r="H13" s="5">
        <v>0</v>
      </c>
      <c r="I13" s="5">
        <v>0</v>
      </c>
      <c r="J13" s="5">
        <v>1</v>
      </c>
      <c r="K13" s="5">
        <v>1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6</v>
      </c>
      <c r="S13" s="5">
        <v>5</v>
      </c>
      <c r="T13" s="1" t="str">
        <f>VLOOKUP(B13,Param!B:E,4,FALSE)</f>
        <v>Aude</v>
      </c>
      <c r="U13" s="1">
        <f t="shared" si="0"/>
        <v>2</v>
      </c>
      <c r="V13" s="1">
        <f t="shared" si="1"/>
        <v>0</v>
      </c>
      <c r="W13" s="1">
        <f t="shared" si="2"/>
        <v>2</v>
      </c>
      <c r="X13" s="1">
        <f t="shared" si="3"/>
        <v>0</v>
      </c>
      <c r="Y13" s="1">
        <f t="shared" si="4"/>
        <v>1</v>
      </c>
      <c r="Z13" s="1">
        <f t="shared" si="5"/>
        <v>0</v>
      </c>
      <c r="AA13" s="1">
        <f t="shared" si="6"/>
        <v>11</v>
      </c>
      <c r="AC13" s="1">
        <f t="shared" si="7"/>
        <v>9</v>
      </c>
      <c r="AD13" s="1">
        <f t="shared" si="7"/>
        <v>7</v>
      </c>
    </row>
    <row r="14" spans="1:30" ht="15.9" customHeight="1" x14ac:dyDescent="0.3">
      <c r="A14" s="4">
        <v>11110027</v>
      </c>
      <c r="B14" s="4" t="s">
        <v>103</v>
      </c>
      <c r="C14" s="2">
        <v>50</v>
      </c>
      <c r="D14" s="2">
        <v>13</v>
      </c>
      <c r="E14" s="2">
        <v>63</v>
      </c>
      <c r="F14" s="5">
        <v>1</v>
      </c>
      <c r="G14" s="5">
        <v>1</v>
      </c>
      <c r="H14" s="5">
        <v>3</v>
      </c>
      <c r="I14" s="5">
        <v>3</v>
      </c>
      <c r="J14" s="5">
        <v>7</v>
      </c>
      <c r="K14" s="5">
        <v>0</v>
      </c>
      <c r="L14" s="5">
        <v>8</v>
      </c>
      <c r="M14" s="5">
        <v>0</v>
      </c>
      <c r="N14" s="5">
        <v>3</v>
      </c>
      <c r="O14" s="5">
        <v>0</v>
      </c>
      <c r="P14" s="5">
        <v>5</v>
      </c>
      <c r="Q14" s="5">
        <v>1</v>
      </c>
      <c r="R14" s="5">
        <v>23</v>
      </c>
      <c r="S14" s="5">
        <v>8</v>
      </c>
      <c r="T14" s="1" t="str">
        <f>VLOOKUP(B14,Param!B:E,4,FALSE)</f>
        <v>Aude</v>
      </c>
      <c r="U14" s="1">
        <f t="shared" si="0"/>
        <v>2</v>
      </c>
      <c r="V14" s="1">
        <f t="shared" si="1"/>
        <v>6</v>
      </c>
      <c r="W14" s="1">
        <f t="shared" si="2"/>
        <v>7</v>
      </c>
      <c r="X14" s="1">
        <f t="shared" si="3"/>
        <v>8</v>
      </c>
      <c r="Y14" s="1">
        <f t="shared" si="4"/>
        <v>3</v>
      </c>
      <c r="Z14" s="1">
        <f t="shared" si="5"/>
        <v>6</v>
      </c>
      <c r="AA14" s="1">
        <f t="shared" si="6"/>
        <v>31</v>
      </c>
      <c r="AC14" s="1">
        <f t="shared" si="7"/>
        <v>50</v>
      </c>
      <c r="AD14" s="1">
        <f t="shared" si="7"/>
        <v>13</v>
      </c>
    </row>
    <row r="15" spans="1:30" ht="15.9" customHeight="1" x14ac:dyDescent="0.3">
      <c r="A15" s="4">
        <v>11110028</v>
      </c>
      <c r="B15" s="4" t="s">
        <v>104</v>
      </c>
      <c r="C15" s="2">
        <v>3</v>
      </c>
      <c r="D15" s="2">
        <v>1</v>
      </c>
      <c r="E15" s="2">
        <v>4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3</v>
      </c>
      <c r="S15" s="5">
        <v>1</v>
      </c>
      <c r="T15" s="1" t="str">
        <f>VLOOKUP(B15,Param!B:E,4,FALSE)</f>
        <v>Aude</v>
      </c>
      <c r="U15" s="1">
        <f t="shared" si="0"/>
        <v>0</v>
      </c>
      <c r="V15" s="1">
        <f t="shared" si="1"/>
        <v>0</v>
      </c>
      <c r="W15" s="1">
        <f t="shared" si="2"/>
        <v>0</v>
      </c>
      <c r="X15" s="1">
        <f t="shared" si="3"/>
        <v>0</v>
      </c>
      <c r="Y15" s="1">
        <f t="shared" si="4"/>
        <v>0</v>
      </c>
      <c r="Z15" s="1">
        <f t="shared" si="5"/>
        <v>0</v>
      </c>
      <c r="AA15" s="1">
        <f t="shared" si="6"/>
        <v>4</v>
      </c>
      <c r="AC15" s="1">
        <f t="shared" si="7"/>
        <v>3</v>
      </c>
      <c r="AD15" s="1">
        <f t="shared" si="7"/>
        <v>1</v>
      </c>
    </row>
    <row r="16" spans="1:30" ht="15.9" customHeight="1" x14ac:dyDescent="0.3">
      <c r="A16" s="4">
        <v>11110029</v>
      </c>
      <c r="B16" s="4" t="s">
        <v>105</v>
      </c>
      <c r="C16" s="2">
        <v>4</v>
      </c>
      <c r="D16" s="2">
        <v>2</v>
      </c>
      <c r="E16" s="2">
        <v>6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2</v>
      </c>
      <c r="S16" s="5">
        <v>1</v>
      </c>
      <c r="T16" s="1" t="str">
        <f>VLOOKUP(B16,Param!B:E,4,FALSE)</f>
        <v>Aude</v>
      </c>
      <c r="U16" s="1">
        <f t="shared" si="0"/>
        <v>0</v>
      </c>
      <c r="V16" s="1">
        <f t="shared" si="1"/>
        <v>0</v>
      </c>
      <c r="W16" s="1">
        <f t="shared" si="2"/>
        <v>0</v>
      </c>
      <c r="X16" s="1">
        <f t="shared" si="3"/>
        <v>2</v>
      </c>
      <c r="Y16" s="1">
        <f t="shared" si="4"/>
        <v>0</v>
      </c>
      <c r="Z16" s="1">
        <f t="shared" si="5"/>
        <v>1</v>
      </c>
      <c r="AA16" s="1">
        <f t="shared" si="6"/>
        <v>3</v>
      </c>
      <c r="AC16" s="1">
        <f t="shared" si="7"/>
        <v>4</v>
      </c>
      <c r="AD16" s="1">
        <f t="shared" si="7"/>
        <v>2</v>
      </c>
    </row>
    <row r="17" spans="1:30" ht="15.9" customHeight="1" x14ac:dyDescent="0.3">
      <c r="A17" s="4">
        <v>11110032</v>
      </c>
      <c r="B17" s="4" t="s">
        <v>106</v>
      </c>
      <c r="C17" s="2">
        <v>15</v>
      </c>
      <c r="D17" s="2">
        <v>0</v>
      </c>
      <c r="E17" s="2">
        <v>15</v>
      </c>
      <c r="F17" s="5">
        <v>1</v>
      </c>
      <c r="G17" s="5">
        <v>0</v>
      </c>
      <c r="H17" s="5">
        <v>1</v>
      </c>
      <c r="I17" s="5">
        <v>0</v>
      </c>
      <c r="J17" s="5">
        <v>6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6</v>
      </c>
      <c r="S17" s="5">
        <v>0</v>
      </c>
      <c r="T17" s="1" t="str">
        <f>VLOOKUP(B17,Param!B:E,4,FALSE)</f>
        <v>Aude</v>
      </c>
      <c r="U17" s="1">
        <f t="shared" si="0"/>
        <v>1</v>
      </c>
      <c r="V17" s="1">
        <f t="shared" si="1"/>
        <v>1</v>
      </c>
      <c r="W17" s="1">
        <f t="shared" si="2"/>
        <v>6</v>
      </c>
      <c r="X17" s="1">
        <f t="shared" si="3"/>
        <v>1</v>
      </c>
      <c r="Y17" s="1">
        <f t="shared" si="4"/>
        <v>0</v>
      </c>
      <c r="Z17" s="1">
        <f t="shared" si="5"/>
        <v>0</v>
      </c>
      <c r="AA17" s="1">
        <f t="shared" si="6"/>
        <v>6</v>
      </c>
      <c r="AC17" s="1">
        <f t="shared" si="7"/>
        <v>15</v>
      </c>
      <c r="AD17" s="1">
        <f t="shared" si="7"/>
        <v>0</v>
      </c>
    </row>
    <row r="18" spans="1:30" ht="15.9" customHeight="1" x14ac:dyDescent="0.3">
      <c r="A18" s="4">
        <v>11110033</v>
      </c>
      <c r="B18" s="4" t="s">
        <v>194</v>
      </c>
      <c r="C18" s="2">
        <v>9</v>
      </c>
      <c r="D18" s="2">
        <v>2</v>
      </c>
      <c r="E18" s="2">
        <v>11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2</v>
      </c>
      <c r="M18" s="5">
        <v>0</v>
      </c>
      <c r="N18" s="5">
        <v>0</v>
      </c>
      <c r="O18" s="5">
        <v>0</v>
      </c>
      <c r="P18" s="5">
        <v>2</v>
      </c>
      <c r="Q18" s="5">
        <v>1</v>
      </c>
      <c r="R18" s="5">
        <v>5</v>
      </c>
      <c r="S18" s="5">
        <v>1</v>
      </c>
      <c r="T18" s="1" t="str">
        <f>VLOOKUP(B18,Param!B:E,4,FALSE)</f>
        <v>Aude</v>
      </c>
      <c r="U18" s="1">
        <f t="shared" si="0"/>
        <v>0</v>
      </c>
      <c r="V18" s="1">
        <f t="shared" si="1"/>
        <v>0</v>
      </c>
      <c r="W18" s="1">
        <f t="shared" si="2"/>
        <v>0</v>
      </c>
      <c r="X18" s="1">
        <f t="shared" si="3"/>
        <v>2</v>
      </c>
      <c r="Y18" s="1">
        <f t="shared" si="4"/>
        <v>0</v>
      </c>
      <c r="Z18" s="1">
        <f t="shared" si="5"/>
        <v>3</v>
      </c>
      <c r="AA18" s="1">
        <f t="shared" si="6"/>
        <v>6</v>
      </c>
      <c r="AC18" s="1">
        <f t="shared" si="7"/>
        <v>9</v>
      </c>
      <c r="AD18" s="1">
        <f t="shared" si="7"/>
        <v>2</v>
      </c>
    </row>
    <row r="19" spans="1:30" ht="15.9" customHeight="1" x14ac:dyDescent="0.3">
      <c r="A19" s="4">
        <v>11120004</v>
      </c>
      <c r="B19" s="4" t="s">
        <v>20</v>
      </c>
      <c r="C19" s="2">
        <v>43</v>
      </c>
      <c r="D19" s="2">
        <v>1</v>
      </c>
      <c r="E19" s="2">
        <v>44</v>
      </c>
      <c r="F19" s="5">
        <v>5</v>
      </c>
      <c r="G19" s="5">
        <v>0</v>
      </c>
      <c r="H19" s="5">
        <v>6</v>
      </c>
      <c r="I19" s="5">
        <v>0</v>
      </c>
      <c r="J19" s="5">
        <v>15</v>
      </c>
      <c r="K19" s="5">
        <v>0</v>
      </c>
      <c r="L19" s="5">
        <v>11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5</v>
      </c>
      <c r="S19" s="5">
        <v>1</v>
      </c>
      <c r="T19" s="1" t="str">
        <f>VLOOKUP(B19,Param!B:E,4,FALSE)</f>
        <v>Aveyron</v>
      </c>
      <c r="U19" s="1">
        <f t="shared" si="0"/>
        <v>5</v>
      </c>
      <c r="V19" s="1">
        <f t="shared" si="1"/>
        <v>6</v>
      </c>
      <c r="W19" s="1">
        <f t="shared" si="2"/>
        <v>15</v>
      </c>
      <c r="X19" s="1">
        <f t="shared" si="3"/>
        <v>11</v>
      </c>
      <c r="Y19" s="1">
        <f t="shared" si="4"/>
        <v>0</v>
      </c>
      <c r="Z19" s="1">
        <f t="shared" si="5"/>
        <v>1</v>
      </c>
      <c r="AA19" s="1">
        <f t="shared" si="6"/>
        <v>6</v>
      </c>
      <c r="AC19" s="1">
        <f t="shared" si="7"/>
        <v>43</v>
      </c>
      <c r="AD19" s="1">
        <f t="shared" si="7"/>
        <v>1</v>
      </c>
    </row>
    <row r="20" spans="1:30" ht="15.9" customHeight="1" x14ac:dyDescent="0.3">
      <c r="A20" s="4">
        <v>11120009</v>
      </c>
      <c r="B20" s="4" t="s">
        <v>21</v>
      </c>
      <c r="C20" s="2">
        <v>6</v>
      </c>
      <c r="D20" s="2">
        <v>1</v>
      </c>
      <c r="E20" s="2">
        <v>7</v>
      </c>
      <c r="F20" s="5">
        <v>3</v>
      </c>
      <c r="G20" s="5">
        <v>0</v>
      </c>
      <c r="H20" s="5">
        <v>1</v>
      </c>
      <c r="I20" s="5">
        <v>1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1" t="str">
        <f>VLOOKUP(B20,Param!B:E,4,FALSE)</f>
        <v>Aveyron</v>
      </c>
      <c r="U20" s="1">
        <f t="shared" si="0"/>
        <v>3</v>
      </c>
      <c r="V20" s="1">
        <f t="shared" si="1"/>
        <v>2</v>
      </c>
      <c r="W20" s="1">
        <f t="shared" si="2"/>
        <v>1</v>
      </c>
      <c r="X20" s="1">
        <f t="shared" si="3"/>
        <v>0</v>
      </c>
      <c r="Y20" s="1">
        <f t="shared" si="4"/>
        <v>0</v>
      </c>
      <c r="Z20" s="1">
        <f t="shared" si="5"/>
        <v>0</v>
      </c>
      <c r="AA20" s="1">
        <f t="shared" si="6"/>
        <v>1</v>
      </c>
      <c r="AC20" s="1">
        <f t="shared" si="7"/>
        <v>6</v>
      </c>
      <c r="AD20" s="1">
        <f t="shared" si="7"/>
        <v>1</v>
      </c>
    </row>
    <row r="21" spans="1:30" ht="15.9" customHeight="1" x14ac:dyDescent="0.3">
      <c r="A21" s="4">
        <v>11120017</v>
      </c>
      <c r="B21" s="4" t="s">
        <v>195</v>
      </c>
      <c r="C21" s="2">
        <v>15</v>
      </c>
      <c r="D21" s="2">
        <v>6</v>
      </c>
      <c r="E21" s="2">
        <v>21</v>
      </c>
      <c r="F21" s="5">
        <v>1</v>
      </c>
      <c r="G21" s="5">
        <v>1</v>
      </c>
      <c r="H21" s="5">
        <v>0</v>
      </c>
      <c r="I21" s="5">
        <v>1</v>
      </c>
      <c r="J21" s="5">
        <v>7</v>
      </c>
      <c r="K21" s="5">
        <v>0</v>
      </c>
      <c r="L21" s="5">
        <v>1</v>
      </c>
      <c r="M21" s="5">
        <v>1</v>
      </c>
      <c r="N21" s="5">
        <v>0</v>
      </c>
      <c r="O21" s="5">
        <v>0</v>
      </c>
      <c r="P21" s="5">
        <v>3</v>
      </c>
      <c r="Q21" s="5">
        <v>1</v>
      </c>
      <c r="R21" s="5">
        <v>3</v>
      </c>
      <c r="S21" s="5">
        <v>2</v>
      </c>
      <c r="T21" s="1" t="str">
        <f>VLOOKUP(B21,Param!B:E,4,FALSE)</f>
        <v>Aveyron</v>
      </c>
      <c r="U21" s="1">
        <f t="shared" si="0"/>
        <v>2</v>
      </c>
      <c r="V21" s="1">
        <f t="shared" si="1"/>
        <v>1</v>
      </c>
      <c r="W21" s="1">
        <f t="shared" si="2"/>
        <v>7</v>
      </c>
      <c r="X21" s="1">
        <f t="shared" si="3"/>
        <v>2</v>
      </c>
      <c r="Y21" s="1">
        <f t="shared" si="4"/>
        <v>0</v>
      </c>
      <c r="Z21" s="1">
        <f t="shared" si="5"/>
        <v>4</v>
      </c>
      <c r="AA21" s="1">
        <f t="shared" si="6"/>
        <v>5</v>
      </c>
      <c r="AC21" s="1">
        <f t="shared" si="7"/>
        <v>15</v>
      </c>
      <c r="AD21" s="1">
        <f t="shared" si="7"/>
        <v>6</v>
      </c>
    </row>
    <row r="22" spans="1:30" ht="15.9" customHeight="1" x14ac:dyDescent="0.3">
      <c r="A22" s="4">
        <v>11120024</v>
      </c>
      <c r="B22" s="4" t="s">
        <v>23</v>
      </c>
      <c r="C22" s="2">
        <v>5</v>
      </c>
      <c r="D22" s="2">
        <v>0</v>
      </c>
      <c r="E22" s="2">
        <v>5</v>
      </c>
      <c r="F22" s="5">
        <v>0</v>
      </c>
      <c r="G22" s="5">
        <v>0</v>
      </c>
      <c r="H22" s="5">
        <v>0</v>
      </c>
      <c r="I22" s="5">
        <v>0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3</v>
      </c>
      <c r="S22" s="5">
        <v>0</v>
      </c>
      <c r="T22" s="1" t="str">
        <f>VLOOKUP(B22,Param!B:E,4,FALSE)</f>
        <v>Aveyron</v>
      </c>
      <c r="U22" s="1">
        <f t="shared" si="0"/>
        <v>0</v>
      </c>
      <c r="V22" s="1">
        <f t="shared" si="1"/>
        <v>0</v>
      </c>
      <c r="W22" s="1">
        <f t="shared" si="2"/>
        <v>2</v>
      </c>
      <c r="X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3</v>
      </c>
      <c r="AC22" s="1">
        <f t="shared" si="7"/>
        <v>5</v>
      </c>
      <c r="AD22" s="1">
        <f t="shared" si="7"/>
        <v>0</v>
      </c>
    </row>
    <row r="23" spans="1:30" ht="15.9" customHeight="1" x14ac:dyDescent="0.3">
      <c r="A23" s="4">
        <v>11120026</v>
      </c>
      <c r="B23" s="4" t="s">
        <v>25</v>
      </c>
      <c r="C23" s="2">
        <v>7</v>
      </c>
      <c r="D23" s="2">
        <v>1</v>
      </c>
      <c r="E23" s="2">
        <v>8</v>
      </c>
      <c r="F23" s="5">
        <v>0</v>
      </c>
      <c r="G23" s="5">
        <v>0</v>
      </c>
      <c r="H23" s="5">
        <v>2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3</v>
      </c>
      <c r="Q23" s="5">
        <v>1</v>
      </c>
      <c r="R23" s="5">
        <v>2</v>
      </c>
      <c r="S23" s="5">
        <v>0</v>
      </c>
      <c r="T23" s="1" t="str">
        <f>VLOOKUP(B23,Param!B:E,4,FALSE)</f>
        <v>Aveyron</v>
      </c>
      <c r="U23" s="1">
        <f t="shared" si="0"/>
        <v>0</v>
      </c>
      <c r="V23" s="1">
        <f t="shared" si="1"/>
        <v>2</v>
      </c>
      <c r="W23" s="1">
        <f t="shared" si="2"/>
        <v>0</v>
      </c>
      <c r="X23" s="1">
        <f t="shared" si="3"/>
        <v>0</v>
      </c>
      <c r="Y23" s="1">
        <f t="shared" si="4"/>
        <v>0</v>
      </c>
      <c r="Z23" s="1">
        <f t="shared" si="5"/>
        <v>4</v>
      </c>
      <c r="AA23" s="1">
        <f t="shared" si="6"/>
        <v>2</v>
      </c>
      <c r="AC23" s="1">
        <f t="shared" si="7"/>
        <v>7</v>
      </c>
      <c r="AD23" s="1">
        <f t="shared" si="7"/>
        <v>1</v>
      </c>
    </row>
    <row r="24" spans="1:30" ht="15.9" customHeight="1" x14ac:dyDescent="0.3">
      <c r="A24" s="4">
        <v>11120042</v>
      </c>
      <c r="B24" s="4" t="s">
        <v>26</v>
      </c>
      <c r="C24" s="2">
        <v>0</v>
      </c>
      <c r="D24" s="2">
        <v>0</v>
      </c>
      <c r="E24" s="2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1" t="str">
        <f>VLOOKUP(B24,Param!B:E,4,FALSE)</f>
        <v>Aveyron</v>
      </c>
      <c r="U24" s="1">
        <f t="shared" ref="U24" si="8">F24+G24</f>
        <v>0</v>
      </c>
      <c r="V24" s="1">
        <f t="shared" ref="V24" si="9">I24+H24</f>
        <v>0</v>
      </c>
      <c r="W24" s="1">
        <f t="shared" ref="W24" si="10">J24+K24</f>
        <v>0</v>
      </c>
      <c r="X24" s="1">
        <f t="shared" ref="X24" si="11">L24+M24</f>
        <v>0</v>
      </c>
      <c r="Y24" s="1">
        <f t="shared" ref="Y24" si="12">N24+O24</f>
        <v>0</v>
      </c>
      <c r="Z24" s="1">
        <f t="shared" ref="Z24" si="13">P24+Q24</f>
        <v>0</v>
      </c>
      <c r="AA24" s="1">
        <f t="shared" ref="AA24" si="14">R24+S24</f>
        <v>0</v>
      </c>
      <c r="AC24" s="1">
        <f t="shared" ref="AC24" si="15">C24</f>
        <v>0</v>
      </c>
      <c r="AD24" s="1">
        <f t="shared" ref="AD24" si="16">D24</f>
        <v>0</v>
      </c>
    </row>
    <row r="25" spans="1:30" ht="15.9" customHeight="1" x14ac:dyDescent="0.3">
      <c r="A25" s="4">
        <v>11120043</v>
      </c>
      <c r="B25" s="4" t="s">
        <v>27</v>
      </c>
      <c r="C25" s="2">
        <v>20</v>
      </c>
      <c r="D25" s="2">
        <v>3</v>
      </c>
      <c r="E25" s="2">
        <v>23</v>
      </c>
      <c r="F25" s="5">
        <v>2</v>
      </c>
      <c r="G25" s="5">
        <v>0</v>
      </c>
      <c r="H25" s="5">
        <v>4</v>
      </c>
      <c r="I25" s="5">
        <v>1</v>
      </c>
      <c r="J25" s="5">
        <v>5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2</v>
      </c>
      <c r="Q25" s="5">
        <v>0</v>
      </c>
      <c r="R25" s="5">
        <v>6</v>
      </c>
      <c r="S25" s="5">
        <v>2</v>
      </c>
      <c r="T25" s="1" t="str">
        <f>VLOOKUP(B25,Param!B:E,4,FALSE)</f>
        <v>Aveyron</v>
      </c>
      <c r="U25" s="1">
        <f t="shared" si="0"/>
        <v>2</v>
      </c>
      <c r="V25" s="1">
        <f t="shared" si="1"/>
        <v>5</v>
      </c>
      <c r="W25" s="1">
        <f t="shared" si="2"/>
        <v>5</v>
      </c>
      <c r="X25" s="1">
        <f t="shared" si="3"/>
        <v>0</v>
      </c>
      <c r="Y25" s="1">
        <f t="shared" si="4"/>
        <v>1</v>
      </c>
      <c r="Z25" s="1">
        <f t="shared" si="5"/>
        <v>2</v>
      </c>
      <c r="AA25" s="1">
        <f t="shared" si="6"/>
        <v>8</v>
      </c>
      <c r="AC25" s="1">
        <f t="shared" si="7"/>
        <v>20</v>
      </c>
      <c r="AD25" s="1">
        <f t="shared" si="7"/>
        <v>3</v>
      </c>
    </row>
    <row r="26" spans="1:30" ht="15.9" customHeight="1" x14ac:dyDescent="0.3">
      <c r="A26" s="4">
        <v>11120045</v>
      </c>
      <c r="B26" s="4" t="s">
        <v>29</v>
      </c>
      <c r="C26" s="2">
        <v>15</v>
      </c>
      <c r="D26" s="2">
        <v>4</v>
      </c>
      <c r="E26" s="2">
        <v>19</v>
      </c>
      <c r="F26" s="5">
        <v>3</v>
      </c>
      <c r="G26" s="5">
        <v>1</v>
      </c>
      <c r="H26" s="5">
        <v>2</v>
      </c>
      <c r="I26" s="5">
        <v>2</v>
      </c>
      <c r="J26" s="5">
        <v>1</v>
      </c>
      <c r="K26" s="5">
        <v>0</v>
      </c>
      <c r="L26" s="5">
        <v>4</v>
      </c>
      <c r="M26" s="5">
        <v>1</v>
      </c>
      <c r="N26" s="5">
        <v>1</v>
      </c>
      <c r="O26" s="5">
        <v>0</v>
      </c>
      <c r="P26" s="5">
        <v>0</v>
      </c>
      <c r="Q26" s="5">
        <v>0</v>
      </c>
      <c r="R26" s="5">
        <v>4</v>
      </c>
      <c r="S26" s="5">
        <v>0</v>
      </c>
      <c r="T26" s="1" t="str">
        <f>VLOOKUP(B26,Param!B:E,4,FALSE)</f>
        <v>Aveyron</v>
      </c>
      <c r="U26" s="1">
        <f t="shared" si="0"/>
        <v>4</v>
      </c>
      <c r="V26" s="1">
        <f t="shared" si="1"/>
        <v>4</v>
      </c>
      <c r="W26" s="1">
        <f t="shared" si="2"/>
        <v>1</v>
      </c>
      <c r="X26" s="1">
        <f t="shared" si="3"/>
        <v>5</v>
      </c>
      <c r="Y26" s="1">
        <f t="shared" si="4"/>
        <v>1</v>
      </c>
      <c r="Z26" s="1">
        <f t="shared" si="5"/>
        <v>0</v>
      </c>
      <c r="AA26" s="1">
        <f t="shared" si="6"/>
        <v>4</v>
      </c>
      <c r="AC26" s="1">
        <f t="shared" si="7"/>
        <v>15</v>
      </c>
      <c r="AD26" s="1">
        <f t="shared" si="7"/>
        <v>4</v>
      </c>
    </row>
    <row r="27" spans="1:30" ht="15.9" customHeight="1" x14ac:dyDescent="0.3">
      <c r="A27" s="4">
        <v>11120046</v>
      </c>
      <c r="B27" s="4" t="s">
        <v>30</v>
      </c>
      <c r="C27" s="2">
        <v>8</v>
      </c>
      <c r="D27" s="2">
        <v>4</v>
      </c>
      <c r="E27" s="2">
        <v>12</v>
      </c>
      <c r="F27" s="5">
        <v>2</v>
      </c>
      <c r="G27" s="5">
        <v>0</v>
      </c>
      <c r="H27" s="5">
        <v>1</v>
      </c>
      <c r="I27" s="5">
        <v>0</v>
      </c>
      <c r="J27" s="5">
        <v>4</v>
      </c>
      <c r="K27" s="5">
        <v>1</v>
      </c>
      <c r="L27" s="5">
        <v>0</v>
      </c>
      <c r="M27" s="5">
        <v>1</v>
      </c>
      <c r="N27" s="5">
        <v>0</v>
      </c>
      <c r="O27" s="5">
        <v>1</v>
      </c>
      <c r="P27" s="5">
        <v>0</v>
      </c>
      <c r="Q27" s="5">
        <v>1</v>
      </c>
      <c r="R27" s="5">
        <v>1</v>
      </c>
      <c r="S27" s="5">
        <v>0</v>
      </c>
      <c r="T27" s="1" t="str">
        <f>VLOOKUP(B27,Param!B:E,4,FALSE)</f>
        <v>Aveyron</v>
      </c>
      <c r="U27" s="1">
        <f t="shared" si="0"/>
        <v>2</v>
      </c>
      <c r="V27" s="1">
        <f t="shared" si="1"/>
        <v>1</v>
      </c>
      <c r="W27" s="1">
        <f t="shared" si="2"/>
        <v>5</v>
      </c>
      <c r="X27" s="1">
        <f t="shared" si="3"/>
        <v>1</v>
      </c>
      <c r="Y27" s="1">
        <f t="shared" si="4"/>
        <v>1</v>
      </c>
      <c r="Z27" s="1">
        <f t="shared" si="5"/>
        <v>1</v>
      </c>
      <c r="AA27" s="1">
        <f t="shared" si="6"/>
        <v>1</v>
      </c>
      <c r="AC27" s="1">
        <f t="shared" si="7"/>
        <v>8</v>
      </c>
      <c r="AD27" s="1">
        <f t="shared" si="7"/>
        <v>4</v>
      </c>
    </row>
    <row r="28" spans="1:30" ht="15.9" customHeight="1" x14ac:dyDescent="0.3">
      <c r="A28" s="4">
        <v>11120047</v>
      </c>
      <c r="B28" s="4" t="s">
        <v>31</v>
      </c>
      <c r="C28" s="2">
        <v>29</v>
      </c>
      <c r="D28" s="2">
        <v>5</v>
      </c>
      <c r="E28" s="2">
        <v>34</v>
      </c>
      <c r="F28" s="5">
        <v>2</v>
      </c>
      <c r="G28" s="5">
        <v>0</v>
      </c>
      <c r="H28" s="5">
        <v>4</v>
      </c>
      <c r="I28" s="5">
        <v>1</v>
      </c>
      <c r="J28" s="5">
        <v>5</v>
      </c>
      <c r="K28" s="5">
        <v>0</v>
      </c>
      <c r="L28" s="5">
        <v>5</v>
      </c>
      <c r="M28" s="5">
        <v>0</v>
      </c>
      <c r="N28" s="5">
        <v>2</v>
      </c>
      <c r="O28" s="5">
        <v>0</v>
      </c>
      <c r="P28" s="5">
        <v>3</v>
      </c>
      <c r="Q28" s="5">
        <v>1</v>
      </c>
      <c r="R28" s="5">
        <v>8</v>
      </c>
      <c r="S28" s="5">
        <v>3</v>
      </c>
      <c r="T28" s="1" t="str">
        <f>VLOOKUP(B28,Param!B:E,4,FALSE)</f>
        <v>Aveyron</v>
      </c>
      <c r="U28" s="1">
        <f t="shared" si="0"/>
        <v>2</v>
      </c>
      <c r="V28" s="1">
        <f t="shared" si="1"/>
        <v>5</v>
      </c>
      <c r="W28" s="1">
        <f t="shared" si="2"/>
        <v>5</v>
      </c>
      <c r="X28" s="1">
        <f t="shared" si="3"/>
        <v>5</v>
      </c>
      <c r="Y28" s="1">
        <f t="shared" si="4"/>
        <v>2</v>
      </c>
      <c r="Z28" s="1">
        <f t="shared" si="5"/>
        <v>4</v>
      </c>
      <c r="AA28" s="1">
        <f t="shared" si="6"/>
        <v>11</v>
      </c>
      <c r="AC28" s="1">
        <f t="shared" si="7"/>
        <v>29</v>
      </c>
      <c r="AD28" s="1">
        <f t="shared" si="7"/>
        <v>5</v>
      </c>
    </row>
    <row r="29" spans="1:30" ht="15.9" customHeight="1" x14ac:dyDescent="0.3">
      <c r="A29" s="4">
        <v>11120052</v>
      </c>
      <c r="B29" s="4" t="s">
        <v>185</v>
      </c>
      <c r="C29" s="2">
        <v>7</v>
      </c>
      <c r="D29" s="2">
        <v>2</v>
      </c>
      <c r="E29" s="2">
        <v>9</v>
      </c>
      <c r="F29" s="5">
        <v>0</v>
      </c>
      <c r="G29" s="5">
        <v>0</v>
      </c>
      <c r="H29" s="5">
        <v>3</v>
      </c>
      <c r="I29" s="5">
        <v>1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1</v>
      </c>
      <c r="T29" s="1" t="str">
        <f>VLOOKUP(B29,Param!B:E,4,FALSE)</f>
        <v>Aveyron</v>
      </c>
      <c r="U29" s="1">
        <f t="shared" si="0"/>
        <v>0</v>
      </c>
      <c r="V29" s="1">
        <f t="shared" si="1"/>
        <v>4</v>
      </c>
      <c r="W29" s="1">
        <f t="shared" si="2"/>
        <v>3</v>
      </c>
      <c r="X29" s="1">
        <f t="shared" si="3"/>
        <v>0</v>
      </c>
      <c r="Y29" s="1">
        <f t="shared" si="4"/>
        <v>0</v>
      </c>
      <c r="Z29" s="1">
        <f t="shared" si="5"/>
        <v>0</v>
      </c>
      <c r="AA29" s="1">
        <f t="shared" si="6"/>
        <v>2</v>
      </c>
      <c r="AC29" s="1">
        <f t="shared" si="7"/>
        <v>7</v>
      </c>
      <c r="AD29" s="1">
        <f t="shared" si="7"/>
        <v>2</v>
      </c>
    </row>
    <row r="30" spans="1:30" ht="15.9" customHeight="1" x14ac:dyDescent="0.3">
      <c r="A30" s="4">
        <v>11300003</v>
      </c>
      <c r="B30" s="4" t="s">
        <v>107</v>
      </c>
      <c r="C30" s="2">
        <v>8</v>
      </c>
      <c r="D30" s="2">
        <v>2</v>
      </c>
      <c r="E30" s="2">
        <v>10</v>
      </c>
      <c r="F30" s="5">
        <v>0</v>
      </c>
      <c r="G30" s="5">
        <v>0</v>
      </c>
      <c r="H30" s="5">
        <v>0</v>
      </c>
      <c r="I30" s="5">
        <v>0</v>
      </c>
      <c r="J30" s="5">
        <v>2</v>
      </c>
      <c r="K30" s="5">
        <v>0</v>
      </c>
      <c r="L30" s="5">
        <v>2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3</v>
      </c>
      <c r="S30" s="5">
        <v>2</v>
      </c>
      <c r="T30" s="1" t="str">
        <f>VLOOKUP(B30,Param!B:E,4,FALSE)</f>
        <v>Gard</v>
      </c>
      <c r="U30" s="1">
        <f t="shared" si="0"/>
        <v>0</v>
      </c>
      <c r="V30" s="1">
        <f t="shared" si="1"/>
        <v>0</v>
      </c>
      <c r="W30" s="1">
        <f t="shared" si="2"/>
        <v>2</v>
      </c>
      <c r="X30" s="1">
        <f t="shared" si="3"/>
        <v>2</v>
      </c>
      <c r="Y30" s="1">
        <f t="shared" si="4"/>
        <v>0</v>
      </c>
      <c r="Z30" s="1">
        <f t="shared" si="5"/>
        <v>1</v>
      </c>
      <c r="AA30" s="1">
        <f t="shared" si="6"/>
        <v>5</v>
      </c>
      <c r="AC30" s="1">
        <f t="shared" si="7"/>
        <v>8</v>
      </c>
      <c r="AD30" s="1">
        <f t="shared" si="7"/>
        <v>2</v>
      </c>
    </row>
    <row r="31" spans="1:30" ht="15.9" customHeight="1" x14ac:dyDescent="0.3">
      <c r="A31" s="4">
        <v>11300004</v>
      </c>
      <c r="B31" s="4" t="s">
        <v>108</v>
      </c>
      <c r="C31" s="2">
        <v>33</v>
      </c>
      <c r="D31" s="2">
        <v>9</v>
      </c>
      <c r="E31" s="2">
        <v>42</v>
      </c>
      <c r="F31" s="5">
        <v>0</v>
      </c>
      <c r="G31" s="5">
        <v>0</v>
      </c>
      <c r="H31" s="5">
        <v>2</v>
      </c>
      <c r="I31" s="5">
        <v>0</v>
      </c>
      <c r="J31" s="5">
        <v>6</v>
      </c>
      <c r="K31" s="5">
        <v>2</v>
      </c>
      <c r="L31" s="5">
        <v>1</v>
      </c>
      <c r="M31" s="5">
        <v>0</v>
      </c>
      <c r="N31" s="5">
        <v>0</v>
      </c>
      <c r="O31" s="5">
        <v>0</v>
      </c>
      <c r="P31" s="5">
        <v>1</v>
      </c>
      <c r="Q31" s="5">
        <v>0</v>
      </c>
      <c r="R31" s="5">
        <v>23</v>
      </c>
      <c r="S31" s="5">
        <v>7</v>
      </c>
      <c r="T31" s="1" t="str">
        <f>VLOOKUP(B31,Param!B:E,4,FALSE)</f>
        <v>Gard</v>
      </c>
      <c r="U31" s="1">
        <f t="shared" si="0"/>
        <v>0</v>
      </c>
      <c r="V31" s="1">
        <f t="shared" si="1"/>
        <v>2</v>
      </c>
      <c r="W31" s="1">
        <f t="shared" si="2"/>
        <v>8</v>
      </c>
      <c r="X31" s="1">
        <f t="shared" si="3"/>
        <v>1</v>
      </c>
      <c r="Y31" s="1">
        <f t="shared" si="4"/>
        <v>0</v>
      </c>
      <c r="Z31" s="1">
        <f t="shared" si="5"/>
        <v>1</v>
      </c>
      <c r="AA31" s="1">
        <f t="shared" si="6"/>
        <v>30</v>
      </c>
      <c r="AC31" s="1">
        <f t="shared" si="7"/>
        <v>33</v>
      </c>
      <c r="AD31" s="1">
        <f t="shared" si="7"/>
        <v>9</v>
      </c>
    </row>
    <row r="32" spans="1:30" ht="15.9" customHeight="1" x14ac:dyDescent="0.3">
      <c r="A32" s="4">
        <v>11300005</v>
      </c>
      <c r="B32" s="4" t="s">
        <v>109</v>
      </c>
      <c r="C32" s="2">
        <v>14</v>
      </c>
      <c r="D32" s="2">
        <v>6</v>
      </c>
      <c r="E32" s="2">
        <v>20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2</v>
      </c>
      <c r="Q32" s="5">
        <v>0</v>
      </c>
      <c r="R32" s="5">
        <v>12</v>
      </c>
      <c r="S32" s="5">
        <v>5</v>
      </c>
      <c r="T32" s="1" t="str">
        <f>VLOOKUP(B32,Param!B:E,4,FALSE)</f>
        <v>Gard</v>
      </c>
      <c r="U32" s="1">
        <f t="shared" si="0"/>
        <v>0</v>
      </c>
      <c r="V32" s="1">
        <f t="shared" si="1"/>
        <v>0</v>
      </c>
      <c r="W32" s="1">
        <f t="shared" si="2"/>
        <v>1</v>
      </c>
      <c r="X32" s="1">
        <f t="shared" si="3"/>
        <v>0</v>
      </c>
      <c r="Y32" s="1">
        <f t="shared" si="4"/>
        <v>0</v>
      </c>
      <c r="Z32" s="1">
        <f t="shared" si="5"/>
        <v>2</v>
      </c>
      <c r="AA32" s="1">
        <f t="shared" si="6"/>
        <v>17</v>
      </c>
      <c r="AC32" s="1">
        <f t="shared" si="7"/>
        <v>14</v>
      </c>
      <c r="AD32" s="1">
        <f t="shared" si="7"/>
        <v>6</v>
      </c>
    </row>
    <row r="33" spans="1:30" ht="15.9" customHeight="1" x14ac:dyDescent="0.3">
      <c r="A33" s="4">
        <v>11300006</v>
      </c>
      <c r="B33" s="4" t="s">
        <v>110</v>
      </c>
      <c r="C33" s="2">
        <v>6</v>
      </c>
      <c r="D33" s="2">
        <v>3</v>
      </c>
      <c r="E33" s="2">
        <v>9</v>
      </c>
      <c r="F33" s="5">
        <v>0</v>
      </c>
      <c r="G33" s="5">
        <v>0</v>
      </c>
      <c r="H33" s="5">
        <v>1</v>
      </c>
      <c r="I33" s="5">
        <v>0</v>
      </c>
      <c r="J33" s="5">
        <v>1</v>
      </c>
      <c r="K33" s="5">
        <v>0</v>
      </c>
      <c r="L33" s="5">
        <v>3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3</v>
      </c>
      <c r="T33" s="1" t="str">
        <f>VLOOKUP(B33,Param!B:E,4,FALSE)</f>
        <v>Gard</v>
      </c>
      <c r="U33" s="1">
        <f t="shared" si="0"/>
        <v>0</v>
      </c>
      <c r="V33" s="1">
        <f t="shared" si="1"/>
        <v>1</v>
      </c>
      <c r="W33" s="1">
        <f t="shared" si="2"/>
        <v>1</v>
      </c>
      <c r="X33" s="1">
        <f t="shared" si="3"/>
        <v>3</v>
      </c>
      <c r="Y33" s="1">
        <f t="shared" si="4"/>
        <v>0</v>
      </c>
      <c r="Z33" s="1">
        <f t="shared" si="5"/>
        <v>0</v>
      </c>
      <c r="AA33" s="1">
        <f t="shared" si="6"/>
        <v>4</v>
      </c>
      <c r="AC33" s="1">
        <f t="shared" si="7"/>
        <v>6</v>
      </c>
      <c r="AD33" s="1">
        <f t="shared" si="7"/>
        <v>3</v>
      </c>
    </row>
    <row r="34" spans="1:30" ht="15.9" customHeight="1" x14ac:dyDescent="0.3">
      <c r="A34" s="4">
        <v>11300007</v>
      </c>
      <c r="B34" s="4" t="s">
        <v>111</v>
      </c>
      <c r="C34" s="2">
        <v>67</v>
      </c>
      <c r="D34" s="2">
        <v>8</v>
      </c>
      <c r="E34" s="2">
        <v>75</v>
      </c>
      <c r="F34" s="5">
        <v>10</v>
      </c>
      <c r="G34" s="5">
        <v>1</v>
      </c>
      <c r="H34" s="5">
        <v>14</v>
      </c>
      <c r="I34" s="5">
        <v>0</v>
      </c>
      <c r="J34" s="5">
        <v>14</v>
      </c>
      <c r="K34" s="5">
        <v>2</v>
      </c>
      <c r="L34" s="5">
        <v>8</v>
      </c>
      <c r="M34" s="5">
        <v>0</v>
      </c>
      <c r="N34" s="5">
        <v>3</v>
      </c>
      <c r="O34" s="5">
        <v>0</v>
      </c>
      <c r="P34" s="5">
        <v>5</v>
      </c>
      <c r="Q34" s="5">
        <v>1</v>
      </c>
      <c r="R34" s="5">
        <v>13</v>
      </c>
      <c r="S34" s="5">
        <v>4</v>
      </c>
      <c r="T34" s="1" t="str">
        <f>VLOOKUP(B34,Param!B:E,4,FALSE)</f>
        <v>Gard</v>
      </c>
      <c r="U34" s="1">
        <f t="shared" si="0"/>
        <v>11</v>
      </c>
      <c r="V34" s="1">
        <f t="shared" si="1"/>
        <v>14</v>
      </c>
      <c r="W34" s="1">
        <f t="shared" si="2"/>
        <v>16</v>
      </c>
      <c r="X34" s="1">
        <f t="shared" si="3"/>
        <v>8</v>
      </c>
      <c r="Y34" s="1">
        <f t="shared" si="4"/>
        <v>3</v>
      </c>
      <c r="Z34" s="1">
        <f t="shared" si="5"/>
        <v>6</v>
      </c>
      <c r="AA34" s="1">
        <f t="shared" si="6"/>
        <v>17</v>
      </c>
      <c r="AC34" s="1">
        <f t="shared" si="7"/>
        <v>67</v>
      </c>
      <c r="AD34" s="1">
        <f t="shared" si="7"/>
        <v>8</v>
      </c>
    </row>
    <row r="35" spans="1:30" ht="15.9" customHeight="1" x14ac:dyDescent="0.3">
      <c r="A35" s="4">
        <v>11300008</v>
      </c>
      <c r="B35" s="4" t="s">
        <v>112</v>
      </c>
      <c r="C35" s="2">
        <v>0</v>
      </c>
      <c r="D35" s="2">
        <v>0</v>
      </c>
      <c r="E35" s="2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1" t="str">
        <f>VLOOKUP(B35,Param!B:E,4,FALSE)</f>
        <v>Gard</v>
      </c>
      <c r="U35" s="1">
        <f t="shared" si="0"/>
        <v>0</v>
      </c>
      <c r="V35" s="1">
        <f t="shared" si="1"/>
        <v>0</v>
      </c>
      <c r="W35" s="1">
        <f t="shared" si="2"/>
        <v>0</v>
      </c>
      <c r="X35" s="1">
        <f t="shared" si="3"/>
        <v>0</v>
      </c>
      <c r="Y35" s="1">
        <f t="shared" si="4"/>
        <v>0</v>
      </c>
      <c r="Z35" s="1">
        <f t="shared" si="5"/>
        <v>0</v>
      </c>
      <c r="AA35" s="1">
        <f t="shared" si="6"/>
        <v>0</v>
      </c>
      <c r="AC35" s="1">
        <f t="shared" si="7"/>
        <v>0</v>
      </c>
      <c r="AD35" s="1">
        <f t="shared" si="7"/>
        <v>0</v>
      </c>
    </row>
    <row r="36" spans="1:30" ht="15.9" customHeight="1" x14ac:dyDescent="0.3">
      <c r="A36" s="4">
        <v>11300010</v>
      </c>
      <c r="B36" s="4" t="s">
        <v>113</v>
      </c>
      <c r="C36" s="2">
        <v>51</v>
      </c>
      <c r="D36" s="2">
        <v>10</v>
      </c>
      <c r="E36" s="2">
        <v>61</v>
      </c>
      <c r="F36" s="5">
        <v>6</v>
      </c>
      <c r="G36" s="5">
        <v>1</v>
      </c>
      <c r="H36" s="5">
        <v>7</v>
      </c>
      <c r="I36" s="5">
        <v>0</v>
      </c>
      <c r="J36" s="5">
        <v>15</v>
      </c>
      <c r="K36" s="5">
        <v>1</v>
      </c>
      <c r="L36" s="5">
        <v>5</v>
      </c>
      <c r="M36" s="5">
        <v>0</v>
      </c>
      <c r="N36" s="5">
        <v>4</v>
      </c>
      <c r="O36" s="5">
        <v>0</v>
      </c>
      <c r="P36" s="5">
        <v>3</v>
      </c>
      <c r="Q36" s="5">
        <v>0</v>
      </c>
      <c r="R36" s="5">
        <v>11</v>
      </c>
      <c r="S36" s="5">
        <v>8</v>
      </c>
      <c r="T36" s="1" t="str">
        <f>VLOOKUP(B36,Param!B:E,4,FALSE)</f>
        <v>Gard</v>
      </c>
      <c r="U36" s="1">
        <f t="shared" si="0"/>
        <v>7</v>
      </c>
      <c r="V36" s="1">
        <f t="shared" si="1"/>
        <v>7</v>
      </c>
      <c r="W36" s="1">
        <f t="shared" si="2"/>
        <v>16</v>
      </c>
      <c r="X36" s="1">
        <f t="shared" si="3"/>
        <v>5</v>
      </c>
      <c r="Y36" s="1">
        <f t="shared" si="4"/>
        <v>4</v>
      </c>
      <c r="Z36" s="1">
        <f t="shared" si="5"/>
        <v>3</v>
      </c>
      <c r="AA36" s="1">
        <f t="shared" si="6"/>
        <v>19</v>
      </c>
      <c r="AC36" s="1">
        <f t="shared" si="7"/>
        <v>51</v>
      </c>
      <c r="AD36" s="1">
        <f t="shared" si="7"/>
        <v>10</v>
      </c>
    </row>
    <row r="37" spans="1:30" ht="15.9" customHeight="1" x14ac:dyDescent="0.3">
      <c r="A37" s="4">
        <v>11300012</v>
      </c>
      <c r="B37" s="4" t="s">
        <v>114</v>
      </c>
      <c r="C37" s="2">
        <v>19</v>
      </c>
      <c r="D37" s="2">
        <v>5</v>
      </c>
      <c r="E37" s="2">
        <v>24</v>
      </c>
      <c r="F37" s="5">
        <v>3</v>
      </c>
      <c r="G37" s="5">
        <v>0</v>
      </c>
      <c r="H37" s="5">
        <v>3</v>
      </c>
      <c r="I37" s="5">
        <v>1</v>
      </c>
      <c r="J37" s="5">
        <v>4</v>
      </c>
      <c r="K37" s="5">
        <v>3</v>
      </c>
      <c r="L37" s="5">
        <v>3</v>
      </c>
      <c r="M37" s="5">
        <v>0</v>
      </c>
      <c r="N37" s="5">
        <v>0</v>
      </c>
      <c r="O37" s="5">
        <v>0</v>
      </c>
      <c r="P37" s="5">
        <v>2</v>
      </c>
      <c r="Q37" s="5">
        <v>0</v>
      </c>
      <c r="R37" s="5">
        <v>4</v>
      </c>
      <c r="S37" s="5">
        <v>1</v>
      </c>
      <c r="T37" s="1" t="str">
        <f>VLOOKUP(B37,Param!B:E,4,FALSE)</f>
        <v>Gard</v>
      </c>
      <c r="U37" s="1">
        <f t="shared" si="0"/>
        <v>3</v>
      </c>
      <c r="V37" s="1">
        <f t="shared" si="1"/>
        <v>4</v>
      </c>
      <c r="W37" s="1">
        <f t="shared" si="2"/>
        <v>7</v>
      </c>
      <c r="X37" s="1">
        <f t="shared" si="3"/>
        <v>3</v>
      </c>
      <c r="Y37" s="1">
        <f t="shared" si="4"/>
        <v>0</v>
      </c>
      <c r="Z37" s="1">
        <f t="shared" si="5"/>
        <v>2</v>
      </c>
      <c r="AA37" s="1">
        <f t="shared" si="6"/>
        <v>5</v>
      </c>
      <c r="AC37" s="1">
        <f t="shared" si="7"/>
        <v>19</v>
      </c>
      <c r="AD37" s="1">
        <f t="shared" si="7"/>
        <v>5</v>
      </c>
    </row>
    <row r="38" spans="1:30" ht="15.9" customHeight="1" x14ac:dyDescent="0.3">
      <c r="A38" s="4">
        <v>11300014</v>
      </c>
      <c r="B38" s="4" t="s">
        <v>115</v>
      </c>
      <c r="C38" s="2">
        <v>29</v>
      </c>
      <c r="D38" s="2">
        <v>6</v>
      </c>
      <c r="E38" s="2">
        <v>35</v>
      </c>
      <c r="F38" s="5">
        <v>4</v>
      </c>
      <c r="G38" s="5">
        <v>1</v>
      </c>
      <c r="H38" s="5">
        <v>1</v>
      </c>
      <c r="I38" s="5">
        <v>1</v>
      </c>
      <c r="J38" s="5">
        <v>8</v>
      </c>
      <c r="K38" s="5">
        <v>0</v>
      </c>
      <c r="L38" s="5">
        <v>0</v>
      </c>
      <c r="M38" s="5">
        <v>1</v>
      </c>
      <c r="N38" s="5">
        <v>0</v>
      </c>
      <c r="O38" s="5">
        <v>0</v>
      </c>
      <c r="P38" s="5">
        <v>2</v>
      </c>
      <c r="Q38" s="5">
        <v>0</v>
      </c>
      <c r="R38" s="5">
        <v>14</v>
      </c>
      <c r="S38" s="5">
        <v>3</v>
      </c>
      <c r="T38" s="1" t="str">
        <f>VLOOKUP(B38,Param!B:E,4,FALSE)</f>
        <v>Gard</v>
      </c>
      <c r="U38" s="1">
        <f t="shared" si="0"/>
        <v>5</v>
      </c>
      <c r="V38" s="1">
        <f t="shared" si="1"/>
        <v>2</v>
      </c>
      <c r="W38" s="1">
        <f t="shared" si="2"/>
        <v>8</v>
      </c>
      <c r="X38" s="1">
        <f t="shared" si="3"/>
        <v>1</v>
      </c>
      <c r="Y38" s="1">
        <f t="shared" si="4"/>
        <v>0</v>
      </c>
      <c r="Z38" s="1">
        <f t="shared" si="5"/>
        <v>2</v>
      </c>
      <c r="AA38" s="1">
        <f t="shared" si="6"/>
        <v>17</v>
      </c>
      <c r="AC38" s="1">
        <f t="shared" si="7"/>
        <v>29</v>
      </c>
      <c r="AD38" s="1">
        <f t="shared" si="7"/>
        <v>6</v>
      </c>
    </row>
    <row r="39" spans="1:30" ht="15.9" customHeight="1" x14ac:dyDescent="0.3">
      <c r="A39" s="4">
        <v>11300015</v>
      </c>
      <c r="B39" s="4" t="s">
        <v>116</v>
      </c>
      <c r="C39" s="2">
        <v>0</v>
      </c>
      <c r="D39" s="2">
        <v>0</v>
      </c>
      <c r="E39" s="2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1" t="str">
        <f>VLOOKUP(B39,Param!B:E,4,FALSE)</f>
        <v>Gard</v>
      </c>
      <c r="U39" s="1">
        <f t="shared" si="0"/>
        <v>0</v>
      </c>
      <c r="V39" s="1">
        <f t="shared" si="1"/>
        <v>0</v>
      </c>
      <c r="W39" s="1">
        <f t="shared" si="2"/>
        <v>0</v>
      </c>
      <c r="X39" s="1">
        <f t="shared" si="3"/>
        <v>0</v>
      </c>
      <c r="Y39" s="1">
        <f t="shared" si="4"/>
        <v>0</v>
      </c>
      <c r="Z39" s="1">
        <f t="shared" si="5"/>
        <v>0</v>
      </c>
      <c r="AA39" s="1">
        <f t="shared" si="6"/>
        <v>0</v>
      </c>
      <c r="AC39" s="1">
        <f t="shared" si="7"/>
        <v>0</v>
      </c>
      <c r="AD39" s="1">
        <f t="shared" si="7"/>
        <v>0</v>
      </c>
    </row>
    <row r="40" spans="1:30" ht="15.9" customHeight="1" x14ac:dyDescent="0.3">
      <c r="A40" s="4">
        <v>11300016</v>
      </c>
      <c r="B40" s="4" t="s">
        <v>186</v>
      </c>
      <c r="C40" s="2">
        <v>26</v>
      </c>
      <c r="D40" s="2">
        <v>10</v>
      </c>
      <c r="E40" s="2">
        <v>36</v>
      </c>
      <c r="F40" s="5">
        <v>3</v>
      </c>
      <c r="G40" s="5">
        <v>1</v>
      </c>
      <c r="H40" s="5">
        <v>5</v>
      </c>
      <c r="I40" s="5">
        <v>1</v>
      </c>
      <c r="J40" s="5">
        <v>8</v>
      </c>
      <c r="K40" s="5">
        <v>0</v>
      </c>
      <c r="L40" s="5">
        <v>1</v>
      </c>
      <c r="M40" s="5">
        <v>1</v>
      </c>
      <c r="N40" s="5">
        <v>2</v>
      </c>
      <c r="O40" s="5">
        <v>0</v>
      </c>
      <c r="P40" s="5">
        <v>2</v>
      </c>
      <c r="Q40" s="5">
        <v>1</v>
      </c>
      <c r="R40" s="5">
        <v>5</v>
      </c>
      <c r="S40" s="5">
        <v>6</v>
      </c>
      <c r="T40" s="1" t="str">
        <f>VLOOKUP(B40,Param!B:E,4,FALSE)</f>
        <v>Gard</v>
      </c>
      <c r="U40" s="1">
        <f t="shared" si="0"/>
        <v>4</v>
      </c>
      <c r="V40" s="1">
        <f t="shared" si="1"/>
        <v>6</v>
      </c>
      <c r="W40" s="1">
        <f t="shared" si="2"/>
        <v>8</v>
      </c>
      <c r="X40" s="1">
        <f t="shared" si="3"/>
        <v>2</v>
      </c>
      <c r="Y40" s="1">
        <f t="shared" si="4"/>
        <v>2</v>
      </c>
      <c r="Z40" s="1">
        <f t="shared" si="5"/>
        <v>3</v>
      </c>
      <c r="AA40" s="1">
        <f t="shared" si="6"/>
        <v>11</v>
      </c>
      <c r="AC40" s="1">
        <f t="shared" si="7"/>
        <v>26</v>
      </c>
      <c r="AD40" s="1">
        <f t="shared" si="7"/>
        <v>10</v>
      </c>
    </row>
    <row r="41" spans="1:30" ht="15.9" customHeight="1" x14ac:dyDescent="0.3">
      <c r="A41" s="4">
        <v>11300017</v>
      </c>
      <c r="B41" s="4" t="s">
        <v>117</v>
      </c>
      <c r="C41" s="2">
        <v>0</v>
      </c>
      <c r="D41" s="2">
        <v>0</v>
      </c>
      <c r="E41" s="2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1" t="str">
        <f>VLOOKUP(B41,Param!B:E,4,FALSE)</f>
        <v>Gard</v>
      </c>
      <c r="U41" s="1">
        <f t="shared" si="0"/>
        <v>0</v>
      </c>
      <c r="V41" s="1">
        <f t="shared" si="1"/>
        <v>0</v>
      </c>
      <c r="W41" s="1">
        <f t="shared" si="2"/>
        <v>0</v>
      </c>
      <c r="X41" s="1">
        <f t="shared" si="3"/>
        <v>0</v>
      </c>
      <c r="Y41" s="1">
        <f t="shared" si="4"/>
        <v>0</v>
      </c>
      <c r="Z41" s="1">
        <f t="shared" si="5"/>
        <v>0</v>
      </c>
      <c r="AA41" s="1">
        <f t="shared" si="6"/>
        <v>0</v>
      </c>
      <c r="AC41" s="1">
        <f t="shared" si="7"/>
        <v>0</v>
      </c>
      <c r="AD41" s="1">
        <f t="shared" si="7"/>
        <v>0</v>
      </c>
    </row>
    <row r="42" spans="1:30" ht="15.9" customHeight="1" x14ac:dyDescent="0.3">
      <c r="A42" s="4">
        <v>11300019</v>
      </c>
      <c r="B42" s="4" t="s">
        <v>177</v>
      </c>
      <c r="C42" s="2">
        <v>32</v>
      </c>
      <c r="D42" s="2">
        <v>2</v>
      </c>
      <c r="E42" s="2">
        <v>34</v>
      </c>
      <c r="F42" s="5">
        <v>4</v>
      </c>
      <c r="G42" s="5">
        <v>2</v>
      </c>
      <c r="H42" s="5">
        <v>1</v>
      </c>
      <c r="I42" s="5">
        <v>0</v>
      </c>
      <c r="J42" s="5">
        <v>6</v>
      </c>
      <c r="K42" s="5">
        <v>0</v>
      </c>
      <c r="L42" s="5">
        <v>4</v>
      </c>
      <c r="M42" s="5">
        <v>0</v>
      </c>
      <c r="N42" s="5">
        <v>1</v>
      </c>
      <c r="O42" s="5">
        <v>0</v>
      </c>
      <c r="P42" s="5">
        <v>2</v>
      </c>
      <c r="Q42" s="5">
        <v>0</v>
      </c>
      <c r="R42" s="5">
        <v>14</v>
      </c>
      <c r="S42" s="5">
        <v>0</v>
      </c>
      <c r="T42" s="1" t="str">
        <f>VLOOKUP(B42,Param!B:E,4,FALSE)</f>
        <v>Gard</v>
      </c>
      <c r="U42" s="1">
        <f t="shared" si="0"/>
        <v>6</v>
      </c>
      <c r="V42" s="1">
        <f t="shared" si="1"/>
        <v>1</v>
      </c>
      <c r="W42" s="1">
        <f t="shared" si="2"/>
        <v>6</v>
      </c>
      <c r="X42" s="1">
        <f t="shared" si="3"/>
        <v>4</v>
      </c>
      <c r="Y42" s="1">
        <f t="shared" si="4"/>
        <v>1</v>
      </c>
      <c r="Z42" s="1">
        <f t="shared" si="5"/>
        <v>2</v>
      </c>
      <c r="AA42" s="1">
        <f t="shared" si="6"/>
        <v>14</v>
      </c>
      <c r="AC42" s="1">
        <f t="shared" si="7"/>
        <v>32</v>
      </c>
      <c r="AD42" s="1">
        <f t="shared" si="7"/>
        <v>2</v>
      </c>
    </row>
    <row r="43" spans="1:30" ht="15.9" customHeight="1" x14ac:dyDescent="0.3">
      <c r="A43" s="4">
        <v>11300021</v>
      </c>
      <c r="B43" s="4" t="s">
        <v>119</v>
      </c>
      <c r="C43" s="2">
        <v>13</v>
      </c>
      <c r="D43" s="2">
        <v>4</v>
      </c>
      <c r="E43" s="2">
        <v>17</v>
      </c>
      <c r="F43" s="5">
        <v>3</v>
      </c>
      <c r="G43" s="5">
        <v>0</v>
      </c>
      <c r="H43" s="5">
        <v>3</v>
      </c>
      <c r="I43" s="5">
        <v>2</v>
      </c>
      <c r="J43" s="5">
        <v>2</v>
      </c>
      <c r="K43" s="5">
        <v>1</v>
      </c>
      <c r="L43" s="5">
        <v>2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3</v>
      </c>
      <c r="S43" s="5">
        <v>0</v>
      </c>
      <c r="T43" s="1" t="str">
        <f>VLOOKUP(B43,Param!B:E,4,FALSE)</f>
        <v>Gard</v>
      </c>
      <c r="U43" s="1">
        <f t="shared" si="0"/>
        <v>3</v>
      </c>
      <c r="V43" s="1">
        <f t="shared" si="1"/>
        <v>5</v>
      </c>
      <c r="W43" s="1">
        <f t="shared" si="2"/>
        <v>3</v>
      </c>
      <c r="X43" s="1">
        <f t="shared" si="3"/>
        <v>2</v>
      </c>
      <c r="Y43" s="1">
        <f t="shared" si="4"/>
        <v>1</v>
      </c>
      <c r="Z43" s="1">
        <f t="shared" si="5"/>
        <v>0</v>
      </c>
      <c r="AA43" s="1">
        <f t="shared" si="6"/>
        <v>3</v>
      </c>
      <c r="AC43" s="1">
        <f t="shared" si="7"/>
        <v>13</v>
      </c>
      <c r="AD43" s="1">
        <f t="shared" si="7"/>
        <v>4</v>
      </c>
    </row>
    <row r="44" spans="1:30" ht="15.9" customHeight="1" x14ac:dyDescent="0.3">
      <c r="A44" s="4">
        <v>11300022</v>
      </c>
      <c r="B44" s="4" t="s">
        <v>120</v>
      </c>
      <c r="C44" s="2">
        <v>6</v>
      </c>
      <c r="D44" s="2">
        <v>1</v>
      </c>
      <c r="E44" s="2">
        <v>7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v>6</v>
      </c>
      <c r="S44" s="5">
        <v>0</v>
      </c>
      <c r="T44" s="1" t="str">
        <f>VLOOKUP(B44,Param!B:E,4,FALSE)</f>
        <v>Gard</v>
      </c>
      <c r="U44" s="1">
        <f t="shared" si="0"/>
        <v>0</v>
      </c>
      <c r="V44" s="1">
        <f t="shared" si="1"/>
        <v>0</v>
      </c>
      <c r="W44" s="1">
        <f t="shared" si="2"/>
        <v>0</v>
      </c>
      <c r="X44" s="1">
        <f t="shared" si="3"/>
        <v>0</v>
      </c>
      <c r="Y44" s="1">
        <f t="shared" si="4"/>
        <v>0</v>
      </c>
      <c r="Z44" s="1">
        <f t="shared" si="5"/>
        <v>1</v>
      </c>
      <c r="AA44" s="1">
        <f t="shared" si="6"/>
        <v>6</v>
      </c>
      <c r="AC44" s="1">
        <f t="shared" si="7"/>
        <v>6</v>
      </c>
      <c r="AD44" s="1">
        <f t="shared" si="7"/>
        <v>1</v>
      </c>
    </row>
    <row r="45" spans="1:30" ht="15.9" customHeight="1" x14ac:dyDescent="0.3">
      <c r="A45" s="4">
        <v>11300023</v>
      </c>
      <c r="B45" s="4" t="s">
        <v>121</v>
      </c>
      <c r="C45" s="2">
        <v>58</v>
      </c>
      <c r="D45" s="2">
        <v>9</v>
      </c>
      <c r="E45" s="2">
        <v>67</v>
      </c>
      <c r="F45" s="5">
        <v>6</v>
      </c>
      <c r="G45" s="5">
        <v>1</v>
      </c>
      <c r="H45" s="5">
        <v>6</v>
      </c>
      <c r="I45" s="5">
        <v>2</v>
      </c>
      <c r="J45" s="5">
        <v>16</v>
      </c>
      <c r="K45" s="5">
        <v>2</v>
      </c>
      <c r="L45" s="5">
        <v>9</v>
      </c>
      <c r="M45" s="5">
        <v>1</v>
      </c>
      <c r="N45" s="5">
        <v>1</v>
      </c>
      <c r="O45" s="5">
        <v>0</v>
      </c>
      <c r="P45" s="5">
        <v>2</v>
      </c>
      <c r="Q45" s="5">
        <v>0</v>
      </c>
      <c r="R45" s="5">
        <v>18</v>
      </c>
      <c r="S45" s="5">
        <v>3</v>
      </c>
      <c r="T45" s="1" t="str">
        <f>VLOOKUP(B45,Param!B:E,4,FALSE)</f>
        <v>Gard</v>
      </c>
      <c r="U45" s="1">
        <f t="shared" si="0"/>
        <v>7</v>
      </c>
      <c r="V45" s="1">
        <f t="shared" si="1"/>
        <v>8</v>
      </c>
      <c r="W45" s="1">
        <f t="shared" si="2"/>
        <v>18</v>
      </c>
      <c r="X45" s="1">
        <f t="shared" si="3"/>
        <v>10</v>
      </c>
      <c r="Y45" s="1">
        <f t="shared" si="4"/>
        <v>1</v>
      </c>
      <c r="Z45" s="1">
        <f t="shared" si="5"/>
        <v>2</v>
      </c>
      <c r="AA45" s="1">
        <f t="shared" si="6"/>
        <v>21</v>
      </c>
      <c r="AC45" s="1">
        <f t="shared" si="7"/>
        <v>58</v>
      </c>
      <c r="AD45" s="1">
        <f t="shared" si="7"/>
        <v>9</v>
      </c>
    </row>
    <row r="46" spans="1:30" ht="15.9" customHeight="1" x14ac:dyDescent="0.3">
      <c r="A46" s="4">
        <v>11300025</v>
      </c>
      <c r="B46" s="4" t="s">
        <v>122</v>
      </c>
      <c r="C46" s="2">
        <v>39</v>
      </c>
      <c r="D46" s="2">
        <v>8</v>
      </c>
      <c r="E46" s="2">
        <v>47</v>
      </c>
      <c r="F46" s="5">
        <v>1</v>
      </c>
      <c r="G46" s="5">
        <v>0</v>
      </c>
      <c r="H46" s="5">
        <v>9</v>
      </c>
      <c r="I46" s="5">
        <v>1</v>
      </c>
      <c r="J46" s="5">
        <v>7</v>
      </c>
      <c r="K46" s="5">
        <v>3</v>
      </c>
      <c r="L46" s="5">
        <v>2</v>
      </c>
      <c r="M46" s="5">
        <v>0</v>
      </c>
      <c r="N46" s="5">
        <v>1</v>
      </c>
      <c r="O46" s="5">
        <v>0</v>
      </c>
      <c r="P46" s="5">
        <v>2</v>
      </c>
      <c r="Q46" s="5">
        <v>1</v>
      </c>
      <c r="R46" s="5">
        <v>17</v>
      </c>
      <c r="S46" s="5">
        <v>3</v>
      </c>
      <c r="T46" s="1" t="str">
        <f>VLOOKUP(B46,Param!B:E,4,FALSE)</f>
        <v>Gard</v>
      </c>
      <c r="U46" s="1">
        <f t="shared" si="0"/>
        <v>1</v>
      </c>
      <c r="V46" s="1">
        <f t="shared" si="1"/>
        <v>10</v>
      </c>
      <c r="W46" s="1">
        <f t="shared" si="2"/>
        <v>10</v>
      </c>
      <c r="X46" s="1">
        <f t="shared" si="3"/>
        <v>2</v>
      </c>
      <c r="Y46" s="1">
        <f t="shared" si="4"/>
        <v>1</v>
      </c>
      <c r="Z46" s="1">
        <f t="shared" si="5"/>
        <v>3</v>
      </c>
      <c r="AA46" s="1">
        <f t="shared" si="6"/>
        <v>20</v>
      </c>
      <c r="AC46" s="1">
        <f t="shared" si="7"/>
        <v>39</v>
      </c>
      <c r="AD46" s="1">
        <f t="shared" si="7"/>
        <v>8</v>
      </c>
    </row>
    <row r="47" spans="1:30" ht="15.9" customHeight="1" x14ac:dyDescent="0.3">
      <c r="A47" s="4">
        <v>11300028</v>
      </c>
      <c r="B47" s="4" t="s">
        <v>123</v>
      </c>
      <c r="C47" s="2">
        <v>2</v>
      </c>
      <c r="D47" s="2">
        <v>2</v>
      </c>
      <c r="E47" s="2">
        <v>4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1</v>
      </c>
      <c r="R47" s="5">
        <v>1</v>
      </c>
      <c r="S47" s="5">
        <v>0</v>
      </c>
      <c r="T47" s="1" t="str">
        <f>VLOOKUP(B47,Param!B:E,4,FALSE)</f>
        <v>Gard</v>
      </c>
      <c r="U47" s="1">
        <f t="shared" si="0"/>
        <v>1</v>
      </c>
      <c r="V47" s="1">
        <f t="shared" si="1"/>
        <v>0</v>
      </c>
      <c r="W47" s="1">
        <f t="shared" si="2"/>
        <v>1</v>
      </c>
      <c r="X47" s="1">
        <f t="shared" si="3"/>
        <v>0</v>
      </c>
      <c r="Y47" s="1">
        <f t="shared" si="4"/>
        <v>0</v>
      </c>
      <c r="Z47" s="1">
        <f t="shared" si="5"/>
        <v>1</v>
      </c>
      <c r="AA47" s="1">
        <f t="shared" si="6"/>
        <v>1</v>
      </c>
      <c r="AC47" s="1">
        <f t="shared" si="7"/>
        <v>2</v>
      </c>
      <c r="AD47" s="1">
        <f t="shared" si="7"/>
        <v>2</v>
      </c>
    </row>
    <row r="48" spans="1:30" ht="15.9" customHeight="1" x14ac:dyDescent="0.3">
      <c r="A48" s="4">
        <v>11300032</v>
      </c>
      <c r="B48" s="4" t="s">
        <v>124</v>
      </c>
      <c r="C48" s="2">
        <v>12</v>
      </c>
      <c r="D48" s="2">
        <v>1</v>
      </c>
      <c r="E48" s="2">
        <v>13</v>
      </c>
      <c r="F48" s="5">
        <v>2</v>
      </c>
      <c r="G48" s="5">
        <v>0</v>
      </c>
      <c r="H48" s="5">
        <v>3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1</v>
      </c>
      <c r="O48" s="5">
        <v>0</v>
      </c>
      <c r="P48" s="5">
        <v>2</v>
      </c>
      <c r="Q48" s="5">
        <v>0</v>
      </c>
      <c r="R48" s="5">
        <v>3</v>
      </c>
      <c r="S48" s="5">
        <v>1</v>
      </c>
      <c r="T48" s="1" t="str">
        <f>VLOOKUP(B48,Param!B:E,4,FALSE)</f>
        <v>Gard</v>
      </c>
      <c r="U48" s="1">
        <f t="shared" si="0"/>
        <v>2</v>
      </c>
      <c r="V48" s="1">
        <f t="shared" si="1"/>
        <v>3</v>
      </c>
      <c r="W48" s="1">
        <f t="shared" si="2"/>
        <v>1</v>
      </c>
      <c r="X48" s="1">
        <f t="shared" si="3"/>
        <v>0</v>
      </c>
      <c r="Y48" s="1">
        <f t="shared" si="4"/>
        <v>1</v>
      </c>
      <c r="Z48" s="1">
        <f t="shared" si="5"/>
        <v>2</v>
      </c>
      <c r="AA48" s="1">
        <f t="shared" si="6"/>
        <v>4</v>
      </c>
      <c r="AC48" s="1">
        <f t="shared" si="7"/>
        <v>12</v>
      </c>
      <c r="AD48" s="1">
        <f t="shared" si="7"/>
        <v>1</v>
      </c>
    </row>
    <row r="49" spans="1:30" ht="15.9" customHeight="1" x14ac:dyDescent="0.3">
      <c r="A49" s="4">
        <v>11300039</v>
      </c>
      <c r="B49" s="4" t="s">
        <v>125</v>
      </c>
      <c r="C49" s="2">
        <v>18</v>
      </c>
      <c r="D49" s="2">
        <v>7</v>
      </c>
      <c r="E49" s="2">
        <v>25</v>
      </c>
      <c r="F49" s="5">
        <v>1</v>
      </c>
      <c r="G49" s="5">
        <v>0</v>
      </c>
      <c r="H49" s="5">
        <v>3</v>
      </c>
      <c r="I49" s="5">
        <v>0</v>
      </c>
      <c r="J49" s="5">
        <v>3</v>
      </c>
      <c r="K49" s="5">
        <v>1</v>
      </c>
      <c r="L49" s="5">
        <v>2</v>
      </c>
      <c r="M49" s="5">
        <v>1</v>
      </c>
      <c r="N49" s="5">
        <v>1</v>
      </c>
      <c r="O49" s="5">
        <v>1</v>
      </c>
      <c r="P49" s="5">
        <v>1</v>
      </c>
      <c r="Q49" s="5">
        <v>0</v>
      </c>
      <c r="R49" s="5">
        <v>7</v>
      </c>
      <c r="S49" s="5">
        <v>4</v>
      </c>
      <c r="T49" s="1" t="str">
        <f>VLOOKUP(B49,Param!B:E,4,FALSE)</f>
        <v>Gard</v>
      </c>
      <c r="U49" s="1">
        <f t="shared" si="0"/>
        <v>1</v>
      </c>
      <c r="V49" s="1">
        <f t="shared" si="1"/>
        <v>3</v>
      </c>
      <c r="W49" s="1">
        <f t="shared" si="2"/>
        <v>4</v>
      </c>
      <c r="X49" s="1">
        <f t="shared" si="3"/>
        <v>3</v>
      </c>
      <c r="Y49" s="1">
        <f t="shared" si="4"/>
        <v>2</v>
      </c>
      <c r="Z49" s="1">
        <f t="shared" si="5"/>
        <v>1</v>
      </c>
      <c r="AA49" s="1">
        <f t="shared" si="6"/>
        <v>11</v>
      </c>
      <c r="AC49" s="1">
        <f t="shared" si="7"/>
        <v>18</v>
      </c>
      <c r="AD49" s="1">
        <f t="shared" si="7"/>
        <v>7</v>
      </c>
    </row>
    <row r="50" spans="1:30" ht="15.9" customHeight="1" x14ac:dyDescent="0.3">
      <c r="A50" s="4">
        <v>11300040</v>
      </c>
      <c r="B50" s="4" t="s">
        <v>126</v>
      </c>
      <c r="C50" s="2">
        <v>6</v>
      </c>
      <c r="D50" s="2">
        <v>1</v>
      </c>
      <c r="E50" s="2">
        <v>7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1</v>
      </c>
      <c r="Q50" s="5">
        <v>0</v>
      </c>
      <c r="R50" s="5">
        <v>5</v>
      </c>
      <c r="S50" s="5">
        <v>1</v>
      </c>
      <c r="T50" s="1" t="str">
        <f>VLOOKUP(B50,Param!B:E,4,FALSE)</f>
        <v>Gard</v>
      </c>
      <c r="U50" s="1">
        <f t="shared" si="0"/>
        <v>0</v>
      </c>
      <c r="V50" s="1">
        <f t="shared" si="1"/>
        <v>0</v>
      </c>
      <c r="W50" s="1">
        <f t="shared" si="2"/>
        <v>0</v>
      </c>
      <c r="X50" s="1">
        <f t="shared" si="3"/>
        <v>0</v>
      </c>
      <c r="Y50" s="1">
        <f t="shared" si="4"/>
        <v>0</v>
      </c>
      <c r="Z50" s="1">
        <f t="shared" si="5"/>
        <v>1</v>
      </c>
      <c r="AA50" s="1">
        <f t="shared" si="6"/>
        <v>6</v>
      </c>
      <c r="AC50" s="1">
        <f t="shared" si="7"/>
        <v>6</v>
      </c>
      <c r="AD50" s="1">
        <f t="shared" si="7"/>
        <v>1</v>
      </c>
    </row>
    <row r="51" spans="1:30" ht="15.9" customHeight="1" x14ac:dyDescent="0.3">
      <c r="A51" s="4">
        <v>11300041</v>
      </c>
      <c r="B51" s="4" t="s">
        <v>127</v>
      </c>
      <c r="C51" s="2">
        <v>38</v>
      </c>
      <c r="D51" s="2">
        <v>5</v>
      </c>
      <c r="E51" s="2">
        <v>43</v>
      </c>
      <c r="F51" s="5">
        <v>1</v>
      </c>
      <c r="G51" s="5">
        <v>0</v>
      </c>
      <c r="H51" s="5">
        <v>11</v>
      </c>
      <c r="I51" s="5">
        <v>1</v>
      </c>
      <c r="J51" s="5">
        <v>3</v>
      </c>
      <c r="K51" s="5">
        <v>0</v>
      </c>
      <c r="L51" s="5">
        <v>5</v>
      </c>
      <c r="M51" s="5">
        <v>0</v>
      </c>
      <c r="N51" s="5">
        <v>1</v>
      </c>
      <c r="O51" s="5">
        <v>0</v>
      </c>
      <c r="P51" s="5">
        <v>6</v>
      </c>
      <c r="Q51" s="5">
        <v>3</v>
      </c>
      <c r="R51" s="5">
        <v>11</v>
      </c>
      <c r="S51" s="5">
        <v>1</v>
      </c>
      <c r="T51" s="1" t="str">
        <f>VLOOKUP(B51,Param!B:E,4,FALSE)</f>
        <v>Gard</v>
      </c>
      <c r="U51" s="1">
        <f t="shared" si="0"/>
        <v>1</v>
      </c>
      <c r="V51" s="1">
        <f t="shared" si="1"/>
        <v>12</v>
      </c>
      <c r="W51" s="1">
        <f t="shared" si="2"/>
        <v>3</v>
      </c>
      <c r="X51" s="1">
        <f t="shared" si="3"/>
        <v>5</v>
      </c>
      <c r="Y51" s="1">
        <f t="shared" si="4"/>
        <v>1</v>
      </c>
      <c r="Z51" s="1">
        <f t="shared" si="5"/>
        <v>9</v>
      </c>
      <c r="AA51" s="1">
        <f t="shared" si="6"/>
        <v>12</v>
      </c>
      <c r="AC51" s="1">
        <f t="shared" si="7"/>
        <v>38</v>
      </c>
      <c r="AD51" s="1">
        <f t="shared" si="7"/>
        <v>5</v>
      </c>
    </row>
    <row r="52" spans="1:30" ht="15.9" customHeight="1" x14ac:dyDescent="0.3">
      <c r="A52" s="4">
        <v>11300050</v>
      </c>
      <c r="B52" s="4" t="s">
        <v>129</v>
      </c>
      <c r="C52" s="2">
        <v>2</v>
      </c>
      <c r="D52" s="2">
        <v>0</v>
      </c>
      <c r="E52" s="2">
        <v>2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1" t="str">
        <f>VLOOKUP(B52,Param!B:E,4,FALSE)</f>
        <v>Gard</v>
      </c>
      <c r="U52" s="1">
        <f t="shared" si="0"/>
        <v>0</v>
      </c>
      <c r="V52" s="1">
        <f t="shared" si="1"/>
        <v>1</v>
      </c>
      <c r="W52" s="1">
        <f t="shared" si="2"/>
        <v>0</v>
      </c>
      <c r="X52" s="1">
        <f t="shared" si="3"/>
        <v>0</v>
      </c>
      <c r="Y52" s="1">
        <f t="shared" si="4"/>
        <v>0</v>
      </c>
      <c r="Z52" s="1">
        <f t="shared" si="5"/>
        <v>0</v>
      </c>
      <c r="AA52" s="1">
        <f t="shared" si="6"/>
        <v>1</v>
      </c>
      <c r="AC52" s="1">
        <f t="shared" si="7"/>
        <v>2</v>
      </c>
      <c r="AD52" s="1">
        <f t="shared" si="7"/>
        <v>0</v>
      </c>
    </row>
    <row r="53" spans="1:30" ht="15.9" customHeight="1" x14ac:dyDescent="0.3">
      <c r="A53" s="4">
        <v>11300055</v>
      </c>
      <c r="B53" s="4" t="s">
        <v>130</v>
      </c>
      <c r="C53" s="2">
        <v>5</v>
      </c>
      <c r="D53" s="2">
        <v>1</v>
      </c>
      <c r="E53" s="2">
        <v>6</v>
      </c>
      <c r="F53" s="5">
        <v>0</v>
      </c>
      <c r="G53" s="5">
        <v>0</v>
      </c>
      <c r="H53" s="5">
        <v>1</v>
      </c>
      <c r="I53" s="5">
        <v>0</v>
      </c>
      <c r="J53" s="5">
        <v>3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1" t="str">
        <f>VLOOKUP(B53,Param!B:E,4,FALSE)</f>
        <v>Gard</v>
      </c>
      <c r="U53" s="1">
        <f t="shared" si="0"/>
        <v>0</v>
      </c>
      <c r="V53" s="1">
        <f t="shared" si="1"/>
        <v>1</v>
      </c>
      <c r="W53" s="1">
        <f t="shared" si="2"/>
        <v>4</v>
      </c>
      <c r="X53" s="1">
        <f t="shared" si="3"/>
        <v>1</v>
      </c>
      <c r="Y53" s="1">
        <f t="shared" si="4"/>
        <v>0</v>
      </c>
      <c r="Z53" s="1">
        <f t="shared" si="5"/>
        <v>0</v>
      </c>
      <c r="AA53" s="1">
        <f t="shared" si="6"/>
        <v>0</v>
      </c>
      <c r="AC53" s="1">
        <f t="shared" si="7"/>
        <v>5</v>
      </c>
      <c r="AD53" s="1">
        <f t="shared" si="7"/>
        <v>1</v>
      </c>
    </row>
    <row r="54" spans="1:30" ht="15.9" customHeight="1" x14ac:dyDescent="0.3">
      <c r="A54" s="4">
        <v>11300057</v>
      </c>
      <c r="B54" s="4" t="s">
        <v>261</v>
      </c>
      <c r="C54" s="2">
        <v>12</v>
      </c>
      <c r="D54" s="2">
        <v>4</v>
      </c>
      <c r="E54" s="2">
        <v>16</v>
      </c>
      <c r="F54" s="5">
        <v>0</v>
      </c>
      <c r="G54" s="5">
        <v>0</v>
      </c>
      <c r="H54" s="5">
        <v>3</v>
      </c>
      <c r="I54" s="5">
        <v>0</v>
      </c>
      <c r="J54" s="5">
        <v>0</v>
      </c>
      <c r="K54" s="5">
        <v>0</v>
      </c>
      <c r="L54" s="5">
        <v>1</v>
      </c>
      <c r="M54" s="5">
        <v>2</v>
      </c>
      <c r="N54" s="5">
        <v>1</v>
      </c>
      <c r="O54" s="5">
        <v>0</v>
      </c>
      <c r="P54" s="5">
        <v>0</v>
      </c>
      <c r="Q54" s="5">
        <v>0</v>
      </c>
      <c r="R54" s="5">
        <v>7</v>
      </c>
      <c r="S54" s="5">
        <v>2</v>
      </c>
      <c r="T54" s="1" t="str">
        <f>VLOOKUP(B54,Param!B:E,4,FALSE)</f>
        <v>Gard</v>
      </c>
      <c r="U54" s="1">
        <f t="shared" si="0"/>
        <v>0</v>
      </c>
      <c r="V54" s="1">
        <f t="shared" si="1"/>
        <v>3</v>
      </c>
      <c r="W54" s="1">
        <f t="shared" si="2"/>
        <v>0</v>
      </c>
      <c r="X54" s="1">
        <f t="shared" si="3"/>
        <v>3</v>
      </c>
      <c r="Y54" s="1">
        <f t="shared" si="4"/>
        <v>1</v>
      </c>
      <c r="Z54" s="1">
        <f t="shared" si="5"/>
        <v>0</v>
      </c>
      <c r="AA54" s="1">
        <f t="shared" si="6"/>
        <v>9</v>
      </c>
      <c r="AC54" s="1">
        <f t="shared" si="7"/>
        <v>12</v>
      </c>
      <c r="AD54" s="1">
        <f t="shared" si="7"/>
        <v>4</v>
      </c>
    </row>
    <row r="55" spans="1:30" ht="15.9" customHeight="1" x14ac:dyDescent="0.3">
      <c r="A55" s="4">
        <v>11310005</v>
      </c>
      <c r="B55" s="4" t="s">
        <v>32</v>
      </c>
      <c r="C55" s="2">
        <v>60</v>
      </c>
      <c r="D55" s="2">
        <v>1</v>
      </c>
      <c r="E55" s="2">
        <v>61</v>
      </c>
      <c r="F55" s="5">
        <v>5</v>
      </c>
      <c r="G55" s="5">
        <v>0</v>
      </c>
      <c r="H55" s="5">
        <v>10</v>
      </c>
      <c r="I55" s="5">
        <v>0</v>
      </c>
      <c r="J55" s="5">
        <v>26</v>
      </c>
      <c r="K55" s="5">
        <v>0</v>
      </c>
      <c r="L55" s="5">
        <v>5</v>
      </c>
      <c r="M55" s="5">
        <v>0</v>
      </c>
      <c r="N55" s="5">
        <v>2</v>
      </c>
      <c r="O55" s="5">
        <v>0</v>
      </c>
      <c r="P55" s="5">
        <v>3</v>
      </c>
      <c r="Q55" s="5">
        <v>0</v>
      </c>
      <c r="R55" s="5">
        <v>9</v>
      </c>
      <c r="S55" s="5">
        <v>1</v>
      </c>
      <c r="T55" s="1" t="str">
        <f>VLOOKUP(B55,Param!B:E,4,FALSE)</f>
        <v>Haute Garonne</v>
      </c>
      <c r="U55" s="1">
        <f t="shared" si="0"/>
        <v>5</v>
      </c>
      <c r="V55" s="1">
        <f t="shared" si="1"/>
        <v>10</v>
      </c>
      <c r="W55" s="1">
        <f t="shared" si="2"/>
        <v>26</v>
      </c>
      <c r="X55" s="1">
        <f t="shared" si="3"/>
        <v>5</v>
      </c>
      <c r="Y55" s="1">
        <f t="shared" si="4"/>
        <v>2</v>
      </c>
      <c r="Z55" s="1">
        <f t="shared" si="5"/>
        <v>3</v>
      </c>
      <c r="AA55" s="1">
        <f t="shared" si="6"/>
        <v>10</v>
      </c>
      <c r="AC55" s="1">
        <f t="shared" si="7"/>
        <v>60</v>
      </c>
      <c r="AD55" s="1">
        <f t="shared" si="7"/>
        <v>1</v>
      </c>
    </row>
    <row r="56" spans="1:30" ht="15.9" customHeight="1" x14ac:dyDescent="0.3">
      <c r="A56" s="4">
        <v>11310006</v>
      </c>
      <c r="B56" s="4" t="s">
        <v>33</v>
      </c>
      <c r="C56" s="2">
        <v>84</v>
      </c>
      <c r="D56" s="2">
        <v>19</v>
      </c>
      <c r="E56" s="2">
        <v>103</v>
      </c>
      <c r="F56" s="5">
        <v>11</v>
      </c>
      <c r="G56" s="5">
        <v>2</v>
      </c>
      <c r="H56" s="5">
        <v>17</v>
      </c>
      <c r="I56" s="5">
        <v>4</v>
      </c>
      <c r="J56" s="5">
        <v>5</v>
      </c>
      <c r="K56" s="5">
        <v>1</v>
      </c>
      <c r="L56" s="5">
        <v>7</v>
      </c>
      <c r="M56" s="5">
        <v>0</v>
      </c>
      <c r="N56" s="5">
        <v>7</v>
      </c>
      <c r="O56" s="5">
        <v>0</v>
      </c>
      <c r="P56" s="5">
        <v>9</v>
      </c>
      <c r="Q56" s="5">
        <v>3</v>
      </c>
      <c r="R56" s="5">
        <v>28</v>
      </c>
      <c r="S56" s="5">
        <v>9</v>
      </c>
      <c r="T56" s="1" t="str">
        <f>VLOOKUP(B56,Param!B:E,4,FALSE)</f>
        <v>Haute Garonne</v>
      </c>
      <c r="U56" s="1">
        <f t="shared" si="0"/>
        <v>13</v>
      </c>
      <c r="V56" s="1">
        <f t="shared" si="1"/>
        <v>21</v>
      </c>
      <c r="W56" s="1">
        <f t="shared" si="2"/>
        <v>6</v>
      </c>
      <c r="X56" s="1">
        <f t="shared" si="3"/>
        <v>7</v>
      </c>
      <c r="Y56" s="1">
        <f t="shared" si="4"/>
        <v>7</v>
      </c>
      <c r="Z56" s="1">
        <f t="shared" si="5"/>
        <v>12</v>
      </c>
      <c r="AA56" s="1">
        <f t="shared" si="6"/>
        <v>37</v>
      </c>
      <c r="AC56" s="1">
        <f t="shared" si="7"/>
        <v>84</v>
      </c>
      <c r="AD56" s="1">
        <f t="shared" si="7"/>
        <v>19</v>
      </c>
    </row>
    <row r="57" spans="1:30" ht="15.9" customHeight="1" x14ac:dyDescent="0.3">
      <c r="A57" s="4">
        <v>11310008</v>
      </c>
      <c r="B57" s="4" t="s">
        <v>187</v>
      </c>
      <c r="C57" s="2">
        <v>24</v>
      </c>
      <c r="D57" s="2">
        <v>9</v>
      </c>
      <c r="E57" s="2">
        <v>33</v>
      </c>
      <c r="F57" s="5">
        <v>1</v>
      </c>
      <c r="G57" s="5">
        <v>0</v>
      </c>
      <c r="H57" s="5">
        <v>6</v>
      </c>
      <c r="I57" s="5">
        <v>0</v>
      </c>
      <c r="J57" s="5">
        <v>1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2</v>
      </c>
      <c r="Q57" s="5">
        <v>3</v>
      </c>
      <c r="R57" s="5">
        <v>14</v>
      </c>
      <c r="S57" s="5">
        <v>5</v>
      </c>
      <c r="T57" s="1" t="str">
        <f>VLOOKUP(B57,Param!B:E,4,FALSE)</f>
        <v>Haute Garonne</v>
      </c>
      <c r="U57" s="1">
        <f t="shared" si="0"/>
        <v>1</v>
      </c>
      <c r="V57" s="1">
        <f t="shared" si="1"/>
        <v>6</v>
      </c>
      <c r="W57" s="1">
        <f t="shared" si="2"/>
        <v>2</v>
      </c>
      <c r="X57" s="1">
        <f t="shared" si="3"/>
        <v>0</v>
      </c>
      <c r="Y57" s="1">
        <f t="shared" si="4"/>
        <v>0</v>
      </c>
      <c r="Z57" s="1">
        <f t="shared" si="5"/>
        <v>5</v>
      </c>
      <c r="AA57" s="1">
        <f t="shared" si="6"/>
        <v>19</v>
      </c>
      <c r="AC57" s="1">
        <f t="shared" si="7"/>
        <v>24</v>
      </c>
      <c r="AD57" s="1">
        <f t="shared" si="7"/>
        <v>9</v>
      </c>
    </row>
    <row r="58" spans="1:30" ht="15.9" customHeight="1" x14ac:dyDescent="0.3">
      <c r="A58" s="4">
        <v>11310011</v>
      </c>
      <c r="B58" s="4" t="s">
        <v>178</v>
      </c>
      <c r="C58" s="2">
        <v>93</v>
      </c>
      <c r="D58" s="2">
        <v>17</v>
      </c>
      <c r="E58" s="2">
        <v>110</v>
      </c>
      <c r="F58" s="5">
        <v>5</v>
      </c>
      <c r="G58" s="5">
        <v>0</v>
      </c>
      <c r="H58" s="5">
        <v>11</v>
      </c>
      <c r="I58" s="5">
        <v>2</v>
      </c>
      <c r="J58" s="5">
        <v>16</v>
      </c>
      <c r="K58" s="5">
        <v>1</v>
      </c>
      <c r="L58" s="5">
        <v>2</v>
      </c>
      <c r="M58" s="5">
        <v>0</v>
      </c>
      <c r="N58" s="5">
        <v>1</v>
      </c>
      <c r="O58" s="5">
        <v>0</v>
      </c>
      <c r="P58" s="5">
        <v>26</v>
      </c>
      <c r="Q58" s="5">
        <v>8</v>
      </c>
      <c r="R58" s="5">
        <v>32</v>
      </c>
      <c r="S58" s="5">
        <v>6</v>
      </c>
      <c r="T58" s="1" t="str">
        <f>VLOOKUP(B58,Param!B:E,4,FALSE)</f>
        <v>Haute Garonne</v>
      </c>
      <c r="U58" s="1">
        <f t="shared" si="0"/>
        <v>5</v>
      </c>
      <c r="V58" s="1">
        <f t="shared" si="1"/>
        <v>13</v>
      </c>
      <c r="W58" s="1">
        <f t="shared" si="2"/>
        <v>17</v>
      </c>
      <c r="X58" s="1">
        <f t="shared" si="3"/>
        <v>2</v>
      </c>
      <c r="Y58" s="1">
        <f t="shared" si="4"/>
        <v>1</v>
      </c>
      <c r="Z58" s="1">
        <f t="shared" si="5"/>
        <v>34</v>
      </c>
      <c r="AA58" s="1">
        <f t="shared" si="6"/>
        <v>38</v>
      </c>
      <c r="AC58" s="1">
        <f t="shared" si="7"/>
        <v>93</v>
      </c>
      <c r="AD58" s="1">
        <f t="shared" si="7"/>
        <v>17</v>
      </c>
    </row>
    <row r="59" spans="1:30" ht="15.9" customHeight="1" x14ac:dyDescent="0.3">
      <c r="A59" s="4">
        <v>11310019</v>
      </c>
      <c r="B59" s="4" t="s">
        <v>34</v>
      </c>
      <c r="C59" s="2">
        <v>23</v>
      </c>
      <c r="D59" s="2">
        <v>4</v>
      </c>
      <c r="E59" s="2">
        <v>27</v>
      </c>
      <c r="F59" s="5">
        <v>4</v>
      </c>
      <c r="G59" s="5">
        <v>0</v>
      </c>
      <c r="H59" s="5">
        <v>3</v>
      </c>
      <c r="I59" s="5">
        <v>1</v>
      </c>
      <c r="J59" s="5">
        <v>5</v>
      </c>
      <c r="K59" s="5">
        <v>0</v>
      </c>
      <c r="L59" s="5">
        <v>2</v>
      </c>
      <c r="M59" s="5">
        <v>0</v>
      </c>
      <c r="N59" s="5">
        <v>0</v>
      </c>
      <c r="O59" s="5">
        <v>0</v>
      </c>
      <c r="P59" s="5">
        <v>3</v>
      </c>
      <c r="Q59" s="5">
        <v>2</v>
      </c>
      <c r="R59" s="5">
        <v>6</v>
      </c>
      <c r="S59" s="5">
        <v>1</v>
      </c>
      <c r="T59" s="1" t="str">
        <f>VLOOKUP(B59,Param!B:E,4,FALSE)</f>
        <v>Haute Garonne</v>
      </c>
      <c r="U59" s="1">
        <f t="shared" si="0"/>
        <v>4</v>
      </c>
      <c r="V59" s="1">
        <f t="shared" si="1"/>
        <v>4</v>
      </c>
      <c r="W59" s="1">
        <f t="shared" si="2"/>
        <v>5</v>
      </c>
      <c r="X59" s="1">
        <f t="shared" si="3"/>
        <v>2</v>
      </c>
      <c r="Y59" s="1">
        <f t="shared" si="4"/>
        <v>0</v>
      </c>
      <c r="Z59" s="1">
        <f t="shared" si="5"/>
        <v>5</v>
      </c>
      <c r="AA59" s="1">
        <f t="shared" si="6"/>
        <v>7</v>
      </c>
      <c r="AC59" s="1">
        <f t="shared" si="7"/>
        <v>23</v>
      </c>
      <c r="AD59" s="1">
        <f t="shared" si="7"/>
        <v>4</v>
      </c>
    </row>
    <row r="60" spans="1:30" ht="15.9" customHeight="1" x14ac:dyDescent="0.3">
      <c r="A60" s="4">
        <v>11310029</v>
      </c>
      <c r="B60" s="4" t="s">
        <v>35</v>
      </c>
      <c r="C60" s="2">
        <v>32</v>
      </c>
      <c r="D60" s="2">
        <v>8</v>
      </c>
      <c r="E60" s="2">
        <v>40</v>
      </c>
      <c r="F60" s="5">
        <v>1</v>
      </c>
      <c r="G60" s="5">
        <v>0</v>
      </c>
      <c r="H60" s="5">
        <v>7</v>
      </c>
      <c r="I60" s="5">
        <v>0</v>
      </c>
      <c r="J60" s="5">
        <v>6</v>
      </c>
      <c r="K60" s="5">
        <v>1</v>
      </c>
      <c r="L60" s="5">
        <v>2</v>
      </c>
      <c r="M60" s="5">
        <v>0</v>
      </c>
      <c r="N60" s="5">
        <v>3</v>
      </c>
      <c r="O60" s="5">
        <v>0</v>
      </c>
      <c r="P60" s="5">
        <v>8</v>
      </c>
      <c r="Q60" s="5">
        <v>1</v>
      </c>
      <c r="R60" s="5">
        <v>5</v>
      </c>
      <c r="S60" s="5">
        <v>6</v>
      </c>
      <c r="T60" s="1" t="str">
        <f>VLOOKUP(B60,Param!B:E,4,FALSE)</f>
        <v>Haute Garonne</v>
      </c>
      <c r="U60" s="1">
        <f t="shared" si="0"/>
        <v>1</v>
      </c>
      <c r="V60" s="1">
        <f t="shared" si="1"/>
        <v>7</v>
      </c>
      <c r="W60" s="1">
        <f t="shared" si="2"/>
        <v>7</v>
      </c>
      <c r="X60" s="1">
        <f t="shared" si="3"/>
        <v>2</v>
      </c>
      <c r="Y60" s="1">
        <f t="shared" si="4"/>
        <v>3</v>
      </c>
      <c r="Z60" s="1">
        <f t="shared" si="5"/>
        <v>9</v>
      </c>
      <c r="AA60" s="1">
        <f t="shared" si="6"/>
        <v>11</v>
      </c>
      <c r="AC60" s="1">
        <f t="shared" si="7"/>
        <v>32</v>
      </c>
      <c r="AD60" s="1">
        <f t="shared" si="7"/>
        <v>8</v>
      </c>
    </row>
    <row r="61" spans="1:30" ht="15.9" customHeight="1" x14ac:dyDescent="0.3">
      <c r="A61" s="4">
        <v>11310033</v>
      </c>
      <c r="B61" s="4" t="s">
        <v>36</v>
      </c>
      <c r="C61" s="2">
        <v>39</v>
      </c>
      <c r="D61" s="2">
        <v>4</v>
      </c>
      <c r="E61" s="2">
        <v>43</v>
      </c>
      <c r="F61" s="5">
        <v>3</v>
      </c>
      <c r="G61" s="5">
        <v>0</v>
      </c>
      <c r="H61" s="5">
        <v>5</v>
      </c>
      <c r="I61" s="5">
        <v>0</v>
      </c>
      <c r="J61" s="5">
        <v>3</v>
      </c>
      <c r="K61" s="5">
        <v>1</v>
      </c>
      <c r="L61" s="5">
        <v>6</v>
      </c>
      <c r="M61" s="5">
        <v>0</v>
      </c>
      <c r="N61" s="5">
        <v>1</v>
      </c>
      <c r="O61" s="5">
        <v>0</v>
      </c>
      <c r="P61" s="5">
        <v>3</v>
      </c>
      <c r="Q61" s="5">
        <v>0</v>
      </c>
      <c r="R61" s="5">
        <v>18</v>
      </c>
      <c r="S61" s="5">
        <v>3</v>
      </c>
      <c r="T61" s="1" t="str">
        <f>VLOOKUP(B61,Param!B:E,4,FALSE)</f>
        <v>Haute Garonne</v>
      </c>
      <c r="U61" s="1">
        <f t="shared" si="0"/>
        <v>3</v>
      </c>
      <c r="V61" s="1">
        <f t="shared" si="1"/>
        <v>5</v>
      </c>
      <c r="W61" s="1">
        <f t="shared" si="2"/>
        <v>4</v>
      </c>
      <c r="X61" s="1">
        <f t="shared" si="3"/>
        <v>6</v>
      </c>
      <c r="Y61" s="1">
        <f t="shared" si="4"/>
        <v>1</v>
      </c>
      <c r="Z61" s="1">
        <f t="shared" si="5"/>
        <v>3</v>
      </c>
      <c r="AA61" s="1">
        <f t="shared" si="6"/>
        <v>21</v>
      </c>
      <c r="AC61" s="1">
        <f t="shared" si="7"/>
        <v>39</v>
      </c>
      <c r="AD61" s="1">
        <f t="shared" si="7"/>
        <v>4</v>
      </c>
    </row>
    <row r="62" spans="1:30" ht="15.9" customHeight="1" x14ac:dyDescent="0.3">
      <c r="A62" s="4">
        <v>11310047</v>
      </c>
      <c r="B62" s="4" t="s">
        <v>37</v>
      </c>
      <c r="C62" s="2">
        <v>38</v>
      </c>
      <c r="D62" s="2">
        <v>9</v>
      </c>
      <c r="E62" s="2">
        <v>47</v>
      </c>
      <c r="F62" s="5">
        <v>6</v>
      </c>
      <c r="G62" s="5">
        <v>0</v>
      </c>
      <c r="H62" s="5">
        <v>10</v>
      </c>
      <c r="I62" s="5">
        <v>1</v>
      </c>
      <c r="J62" s="5">
        <v>7</v>
      </c>
      <c r="K62" s="5">
        <v>1</v>
      </c>
      <c r="L62" s="5">
        <v>9</v>
      </c>
      <c r="M62" s="5">
        <v>1</v>
      </c>
      <c r="N62" s="5">
        <v>1</v>
      </c>
      <c r="O62" s="5">
        <v>1</v>
      </c>
      <c r="P62" s="5">
        <v>3</v>
      </c>
      <c r="Q62" s="5">
        <v>2</v>
      </c>
      <c r="R62" s="5">
        <v>2</v>
      </c>
      <c r="S62" s="5">
        <v>3</v>
      </c>
      <c r="T62" s="1" t="str">
        <f>VLOOKUP(B62,Param!B:E,4,FALSE)</f>
        <v>Haute Garonne</v>
      </c>
      <c r="U62" s="1">
        <f t="shared" si="0"/>
        <v>6</v>
      </c>
      <c r="V62" s="1">
        <f t="shared" si="1"/>
        <v>11</v>
      </c>
      <c r="W62" s="1">
        <f t="shared" si="2"/>
        <v>8</v>
      </c>
      <c r="X62" s="1">
        <f t="shared" si="3"/>
        <v>10</v>
      </c>
      <c r="Y62" s="1">
        <f t="shared" si="4"/>
        <v>2</v>
      </c>
      <c r="Z62" s="1">
        <f t="shared" si="5"/>
        <v>5</v>
      </c>
      <c r="AA62" s="1">
        <f t="shared" si="6"/>
        <v>5</v>
      </c>
      <c r="AC62" s="1">
        <f t="shared" si="7"/>
        <v>38</v>
      </c>
      <c r="AD62" s="1">
        <f t="shared" si="7"/>
        <v>9</v>
      </c>
    </row>
    <row r="63" spans="1:30" ht="15.9" customHeight="1" x14ac:dyDescent="0.3">
      <c r="A63" s="4">
        <v>11310060</v>
      </c>
      <c r="B63" s="4" t="s">
        <v>38</v>
      </c>
      <c r="C63" s="2">
        <v>76</v>
      </c>
      <c r="D63" s="2">
        <v>15</v>
      </c>
      <c r="E63" s="2">
        <v>91</v>
      </c>
      <c r="F63" s="5">
        <v>6</v>
      </c>
      <c r="G63" s="5">
        <v>3</v>
      </c>
      <c r="H63" s="5">
        <v>17</v>
      </c>
      <c r="I63" s="5">
        <v>0</v>
      </c>
      <c r="J63" s="5">
        <v>15</v>
      </c>
      <c r="K63" s="5">
        <v>1</v>
      </c>
      <c r="L63" s="5">
        <v>7</v>
      </c>
      <c r="M63" s="5">
        <v>2</v>
      </c>
      <c r="N63" s="5">
        <v>2</v>
      </c>
      <c r="O63" s="5">
        <v>1</v>
      </c>
      <c r="P63" s="5">
        <v>5</v>
      </c>
      <c r="Q63" s="5">
        <v>3</v>
      </c>
      <c r="R63" s="5">
        <v>24</v>
      </c>
      <c r="S63" s="5">
        <v>5</v>
      </c>
      <c r="T63" s="1" t="str">
        <f>VLOOKUP(B63,Param!B:E,4,FALSE)</f>
        <v>Haute Garonne</v>
      </c>
      <c r="U63" s="1">
        <f t="shared" si="0"/>
        <v>9</v>
      </c>
      <c r="V63" s="1">
        <f t="shared" si="1"/>
        <v>17</v>
      </c>
      <c r="W63" s="1">
        <f t="shared" si="2"/>
        <v>16</v>
      </c>
      <c r="X63" s="1">
        <f t="shared" si="3"/>
        <v>9</v>
      </c>
      <c r="Y63" s="1">
        <f t="shared" si="4"/>
        <v>3</v>
      </c>
      <c r="Z63" s="1">
        <f t="shared" si="5"/>
        <v>8</v>
      </c>
      <c r="AA63" s="1">
        <f t="shared" si="6"/>
        <v>29</v>
      </c>
      <c r="AC63" s="1">
        <f t="shared" si="7"/>
        <v>76</v>
      </c>
      <c r="AD63" s="1">
        <f t="shared" si="7"/>
        <v>15</v>
      </c>
    </row>
    <row r="64" spans="1:30" ht="15.9" customHeight="1" x14ac:dyDescent="0.3">
      <c r="A64" s="4">
        <v>11310064</v>
      </c>
      <c r="B64" s="4" t="s">
        <v>39</v>
      </c>
      <c r="C64" s="2">
        <v>64</v>
      </c>
      <c r="D64" s="2">
        <v>19</v>
      </c>
      <c r="E64" s="2">
        <v>83</v>
      </c>
      <c r="F64" s="5">
        <v>4</v>
      </c>
      <c r="G64" s="5">
        <v>1</v>
      </c>
      <c r="H64" s="5">
        <v>7</v>
      </c>
      <c r="I64" s="5">
        <v>1</v>
      </c>
      <c r="J64" s="5">
        <v>7</v>
      </c>
      <c r="K64" s="5">
        <v>0</v>
      </c>
      <c r="L64" s="5">
        <v>5</v>
      </c>
      <c r="M64" s="5">
        <v>0</v>
      </c>
      <c r="N64" s="5">
        <v>4</v>
      </c>
      <c r="O64" s="5">
        <v>1</v>
      </c>
      <c r="P64" s="5">
        <v>10</v>
      </c>
      <c r="Q64" s="5">
        <v>5</v>
      </c>
      <c r="R64" s="5">
        <v>27</v>
      </c>
      <c r="S64" s="5">
        <v>11</v>
      </c>
      <c r="T64" s="1" t="str">
        <f>VLOOKUP(B64,Param!B:E,4,FALSE)</f>
        <v>Haute Garonne</v>
      </c>
      <c r="U64" s="1">
        <f t="shared" si="0"/>
        <v>5</v>
      </c>
      <c r="V64" s="1">
        <f t="shared" si="1"/>
        <v>8</v>
      </c>
      <c r="W64" s="1">
        <f t="shared" si="2"/>
        <v>7</v>
      </c>
      <c r="X64" s="1">
        <f t="shared" si="3"/>
        <v>5</v>
      </c>
      <c r="Y64" s="1">
        <f t="shared" si="4"/>
        <v>5</v>
      </c>
      <c r="Z64" s="1">
        <f t="shared" si="5"/>
        <v>15</v>
      </c>
      <c r="AA64" s="1">
        <f t="shared" si="6"/>
        <v>38</v>
      </c>
      <c r="AC64" s="1">
        <f t="shared" si="7"/>
        <v>64</v>
      </c>
      <c r="AD64" s="1">
        <f t="shared" si="7"/>
        <v>19</v>
      </c>
    </row>
    <row r="65" spans="1:30" ht="15.9" customHeight="1" x14ac:dyDescent="0.3">
      <c r="A65" s="4">
        <v>11310070</v>
      </c>
      <c r="B65" s="4" t="s">
        <v>40</v>
      </c>
      <c r="C65" s="2">
        <v>29</v>
      </c>
      <c r="D65" s="2">
        <v>13</v>
      </c>
      <c r="E65" s="2">
        <v>42</v>
      </c>
      <c r="F65" s="5">
        <v>5</v>
      </c>
      <c r="G65" s="5">
        <v>4</v>
      </c>
      <c r="H65" s="5">
        <v>5</v>
      </c>
      <c r="I65" s="5">
        <v>1</v>
      </c>
      <c r="J65" s="5">
        <v>4</v>
      </c>
      <c r="K65" s="5">
        <v>1</v>
      </c>
      <c r="L65" s="5">
        <v>2</v>
      </c>
      <c r="M65" s="5">
        <v>2</v>
      </c>
      <c r="N65" s="5">
        <v>3</v>
      </c>
      <c r="O65" s="5">
        <v>2</v>
      </c>
      <c r="P65" s="5">
        <v>1</v>
      </c>
      <c r="Q65" s="5">
        <v>1</v>
      </c>
      <c r="R65" s="5">
        <v>9</v>
      </c>
      <c r="S65" s="5">
        <v>2</v>
      </c>
      <c r="T65" s="1" t="str">
        <f>VLOOKUP(B65,Param!B:E,4,FALSE)</f>
        <v>Haute Garonne</v>
      </c>
      <c r="U65" s="1">
        <f t="shared" ref="U65:U128" si="17">F65+G65</f>
        <v>9</v>
      </c>
      <c r="V65" s="1">
        <f t="shared" ref="V65:V128" si="18">I65+H65</f>
        <v>6</v>
      </c>
      <c r="W65" s="1">
        <f t="shared" ref="W65:W128" si="19">J65+K65</f>
        <v>5</v>
      </c>
      <c r="X65" s="1">
        <f t="shared" ref="X65:X128" si="20">L65+M65</f>
        <v>4</v>
      </c>
      <c r="Y65" s="1">
        <f t="shared" ref="Y65:Y128" si="21">N65+O65</f>
        <v>5</v>
      </c>
      <c r="Z65" s="1">
        <f t="shared" ref="Z65:Z128" si="22">P65+Q65</f>
        <v>2</v>
      </c>
      <c r="AA65" s="1">
        <f t="shared" ref="AA65:AA128" si="23">R65+S65</f>
        <v>11</v>
      </c>
      <c r="AC65" s="1">
        <f t="shared" ref="AC65:AD128" si="24">C65</f>
        <v>29</v>
      </c>
      <c r="AD65" s="1">
        <f t="shared" si="24"/>
        <v>13</v>
      </c>
    </row>
    <row r="66" spans="1:30" ht="15.9" customHeight="1" x14ac:dyDescent="0.3">
      <c r="A66" s="4">
        <v>11310075</v>
      </c>
      <c r="B66" s="4" t="s">
        <v>41</v>
      </c>
      <c r="C66" s="2">
        <v>32</v>
      </c>
      <c r="D66" s="2">
        <v>6</v>
      </c>
      <c r="E66" s="2">
        <v>38</v>
      </c>
      <c r="F66" s="5">
        <v>4</v>
      </c>
      <c r="G66" s="5">
        <v>0</v>
      </c>
      <c r="H66" s="5">
        <v>6</v>
      </c>
      <c r="I66" s="5">
        <v>1</v>
      </c>
      <c r="J66" s="5">
        <v>4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4</v>
      </c>
      <c r="Q66" s="5">
        <v>2</v>
      </c>
      <c r="R66" s="5">
        <v>14</v>
      </c>
      <c r="S66" s="5">
        <v>2</v>
      </c>
      <c r="T66" s="1" t="str">
        <f>VLOOKUP(B66,Param!B:E,4,FALSE)</f>
        <v>Haute Garonne</v>
      </c>
      <c r="U66" s="1">
        <f t="shared" si="17"/>
        <v>4</v>
      </c>
      <c r="V66" s="1">
        <f t="shared" si="18"/>
        <v>7</v>
      </c>
      <c r="W66" s="1">
        <f t="shared" si="19"/>
        <v>5</v>
      </c>
      <c r="X66" s="1">
        <f t="shared" si="20"/>
        <v>0</v>
      </c>
      <c r="Y66" s="1">
        <f t="shared" si="21"/>
        <v>0</v>
      </c>
      <c r="Z66" s="1">
        <f t="shared" si="22"/>
        <v>6</v>
      </c>
      <c r="AA66" s="1">
        <f t="shared" si="23"/>
        <v>16</v>
      </c>
      <c r="AC66" s="1">
        <f t="shared" si="24"/>
        <v>32</v>
      </c>
      <c r="AD66" s="1">
        <f t="shared" si="24"/>
        <v>6</v>
      </c>
    </row>
    <row r="67" spans="1:30" ht="15.9" customHeight="1" x14ac:dyDescent="0.3">
      <c r="A67" s="4">
        <v>11310076</v>
      </c>
      <c r="B67" s="4" t="s">
        <v>42</v>
      </c>
      <c r="C67" s="2">
        <v>0</v>
      </c>
      <c r="D67" s="2">
        <v>0</v>
      </c>
      <c r="E67" s="2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1" t="str">
        <f>VLOOKUP(B67,Param!B:E,4,FALSE)</f>
        <v>Haute Garonne</v>
      </c>
      <c r="U67" s="1">
        <f t="shared" si="17"/>
        <v>0</v>
      </c>
      <c r="V67" s="1">
        <f t="shared" si="18"/>
        <v>0</v>
      </c>
      <c r="W67" s="1">
        <f t="shared" si="19"/>
        <v>0</v>
      </c>
      <c r="X67" s="1">
        <f t="shared" si="20"/>
        <v>0</v>
      </c>
      <c r="Y67" s="1">
        <f t="shared" si="21"/>
        <v>0</v>
      </c>
      <c r="Z67" s="1">
        <f t="shared" si="22"/>
        <v>0</v>
      </c>
      <c r="AA67" s="1">
        <f t="shared" si="23"/>
        <v>0</v>
      </c>
      <c r="AC67" s="1">
        <f t="shared" si="24"/>
        <v>0</v>
      </c>
      <c r="AD67" s="1">
        <f t="shared" si="24"/>
        <v>0</v>
      </c>
    </row>
    <row r="68" spans="1:30" ht="15.9" customHeight="1" x14ac:dyDescent="0.3">
      <c r="A68" s="4">
        <v>11310077</v>
      </c>
      <c r="B68" s="4" t="s">
        <v>43</v>
      </c>
      <c r="C68" s="2">
        <v>47</v>
      </c>
      <c r="D68" s="2">
        <v>2</v>
      </c>
      <c r="E68" s="2">
        <v>49</v>
      </c>
      <c r="F68" s="5">
        <v>4</v>
      </c>
      <c r="G68" s="5">
        <v>0</v>
      </c>
      <c r="H68" s="5">
        <v>10</v>
      </c>
      <c r="I68" s="5">
        <v>0</v>
      </c>
      <c r="J68" s="5">
        <v>8</v>
      </c>
      <c r="K68" s="5">
        <v>0</v>
      </c>
      <c r="L68" s="5">
        <v>2</v>
      </c>
      <c r="M68" s="5">
        <v>0</v>
      </c>
      <c r="N68" s="5">
        <v>2</v>
      </c>
      <c r="O68" s="5">
        <v>0</v>
      </c>
      <c r="P68" s="5">
        <v>11</v>
      </c>
      <c r="Q68" s="5">
        <v>1</v>
      </c>
      <c r="R68" s="5">
        <v>10</v>
      </c>
      <c r="S68" s="5">
        <v>1</v>
      </c>
      <c r="T68" s="1" t="str">
        <f>VLOOKUP(B68,Param!B:E,4,FALSE)</f>
        <v>Haute Garonne</v>
      </c>
      <c r="U68" s="1">
        <f t="shared" si="17"/>
        <v>4</v>
      </c>
      <c r="V68" s="1">
        <f t="shared" si="18"/>
        <v>10</v>
      </c>
      <c r="W68" s="1">
        <f t="shared" si="19"/>
        <v>8</v>
      </c>
      <c r="X68" s="1">
        <f t="shared" si="20"/>
        <v>2</v>
      </c>
      <c r="Y68" s="1">
        <f t="shared" si="21"/>
        <v>2</v>
      </c>
      <c r="Z68" s="1">
        <f t="shared" si="22"/>
        <v>12</v>
      </c>
      <c r="AA68" s="1">
        <f t="shared" si="23"/>
        <v>11</v>
      </c>
      <c r="AC68" s="1">
        <f t="shared" si="24"/>
        <v>47</v>
      </c>
      <c r="AD68" s="1">
        <f t="shared" si="24"/>
        <v>2</v>
      </c>
    </row>
    <row r="69" spans="1:30" ht="15.9" customHeight="1" x14ac:dyDescent="0.3">
      <c r="A69" s="4">
        <v>11310098</v>
      </c>
      <c r="B69" s="4" t="s">
        <v>44</v>
      </c>
      <c r="C69" s="2">
        <v>32</v>
      </c>
      <c r="D69" s="2">
        <v>6</v>
      </c>
      <c r="E69" s="2">
        <v>38</v>
      </c>
      <c r="F69" s="5">
        <v>0</v>
      </c>
      <c r="G69" s="5">
        <v>0</v>
      </c>
      <c r="H69" s="5">
        <v>5</v>
      </c>
      <c r="I69" s="5">
        <v>0</v>
      </c>
      <c r="J69" s="5">
        <v>8</v>
      </c>
      <c r="K69" s="5">
        <v>0</v>
      </c>
      <c r="L69" s="5">
        <v>5</v>
      </c>
      <c r="M69" s="5">
        <v>0</v>
      </c>
      <c r="N69" s="5">
        <v>0</v>
      </c>
      <c r="O69" s="5">
        <v>0</v>
      </c>
      <c r="P69" s="5">
        <v>4</v>
      </c>
      <c r="Q69" s="5">
        <v>4</v>
      </c>
      <c r="R69" s="5">
        <v>10</v>
      </c>
      <c r="S69" s="5">
        <v>2</v>
      </c>
      <c r="T69" s="1" t="str">
        <f>VLOOKUP(B69,Param!B:E,4,FALSE)</f>
        <v>Haute Garonne</v>
      </c>
      <c r="U69" s="1">
        <f t="shared" si="17"/>
        <v>0</v>
      </c>
      <c r="V69" s="1">
        <f t="shared" si="18"/>
        <v>5</v>
      </c>
      <c r="W69" s="1">
        <f t="shared" si="19"/>
        <v>8</v>
      </c>
      <c r="X69" s="1">
        <f t="shared" si="20"/>
        <v>5</v>
      </c>
      <c r="Y69" s="1">
        <f t="shared" si="21"/>
        <v>0</v>
      </c>
      <c r="Z69" s="1">
        <f t="shared" si="22"/>
        <v>8</v>
      </c>
      <c r="AA69" s="1">
        <f t="shared" si="23"/>
        <v>12</v>
      </c>
      <c r="AC69" s="1">
        <f t="shared" si="24"/>
        <v>32</v>
      </c>
      <c r="AD69" s="1">
        <f t="shared" si="24"/>
        <v>6</v>
      </c>
    </row>
    <row r="70" spans="1:30" ht="15.9" customHeight="1" x14ac:dyDescent="0.3">
      <c r="A70" s="4">
        <v>11310099</v>
      </c>
      <c r="B70" s="4" t="s">
        <v>45</v>
      </c>
      <c r="C70" s="2">
        <v>0</v>
      </c>
      <c r="D70" s="2">
        <v>0</v>
      </c>
      <c r="E70" s="2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1" t="str">
        <f>VLOOKUP(B70,Param!B:E,4,FALSE)</f>
        <v>Haute Garonne</v>
      </c>
      <c r="U70" s="1">
        <f t="shared" si="17"/>
        <v>0</v>
      </c>
      <c r="V70" s="1">
        <f t="shared" si="18"/>
        <v>0</v>
      </c>
      <c r="W70" s="1">
        <f t="shared" si="19"/>
        <v>0</v>
      </c>
      <c r="X70" s="1">
        <f t="shared" si="20"/>
        <v>0</v>
      </c>
      <c r="Y70" s="1">
        <f t="shared" si="21"/>
        <v>0</v>
      </c>
      <c r="Z70" s="1">
        <f t="shared" si="22"/>
        <v>0</v>
      </c>
      <c r="AA70" s="1">
        <f t="shared" si="23"/>
        <v>0</v>
      </c>
      <c r="AC70" s="1">
        <f t="shared" si="24"/>
        <v>0</v>
      </c>
      <c r="AD70" s="1">
        <f t="shared" si="24"/>
        <v>0</v>
      </c>
    </row>
    <row r="71" spans="1:30" ht="15.9" customHeight="1" x14ac:dyDescent="0.3">
      <c r="A71" s="4">
        <v>11310115</v>
      </c>
      <c r="B71" s="4" t="s">
        <v>46</v>
      </c>
      <c r="C71" s="2">
        <v>24</v>
      </c>
      <c r="D71" s="2">
        <v>4</v>
      </c>
      <c r="E71" s="2">
        <v>28</v>
      </c>
      <c r="F71" s="5">
        <v>0</v>
      </c>
      <c r="G71" s="5">
        <v>0</v>
      </c>
      <c r="H71" s="5">
        <v>5</v>
      </c>
      <c r="I71" s="5">
        <v>1</v>
      </c>
      <c r="J71" s="5">
        <v>8</v>
      </c>
      <c r="K71" s="5">
        <v>1</v>
      </c>
      <c r="L71" s="5">
        <v>2</v>
      </c>
      <c r="M71" s="5">
        <v>1</v>
      </c>
      <c r="N71" s="5">
        <v>0</v>
      </c>
      <c r="O71" s="5">
        <v>0</v>
      </c>
      <c r="P71" s="5">
        <v>2</v>
      </c>
      <c r="Q71" s="5">
        <v>1</v>
      </c>
      <c r="R71" s="5">
        <v>7</v>
      </c>
      <c r="S71" s="5">
        <v>0</v>
      </c>
      <c r="T71" s="1" t="str">
        <f>VLOOKUP(B71,Param!B:E,4,FALSE)</f>
        <v>Haute Garonne</v>
      </c>
      <c r="U71" s="1">
        <f t="shared" si="17"/>
        <v>0</v>
      </c>
      <c r="V71" s="1">
        <f t="shared" si="18"/>
        <v>6</v>
      </c>
      <c r="W71" s="1">
        <f t="shared" si="19"/>
        <v>9</v>
      </c>
      <c r="X71" s="1">
        <f t="shared" si="20"/>
        <v>3</v>
      </c>
      <c r="Y71" s="1">
        <f t="shared" si="21"/>
        <v>0</v>
      </c>
      <c r="Z71" s="1">
        <f t="shared" si="22"/>
        <v>3</v>
      </c>
      <c r="AA71" s="1">
        <f t="shared" si="23"/>
        <v>7</v>
      </c>
      <c r="AC71" s="1">
        <f t="shared" si="24"/>
        <v>24</v>
      </c>
      <c r="AD71" s="1">
        <f t="shared" si="24"/>
        <v>4</v>
      </c>
    </row>
    <row r="72" spans="1:30" ht="15.9" customHeight="1" x14ac:dyDescent="0.3">
      <c r="A72" s="4">
        <v>11310117</v>
      </c>
      <c r="B72" s="4" t="s">
        <v>47</v>
      </c>
      <c r="C72" s="2">
        <v>0</v>
      </c>
      <c r="D72" s="2">
        <v>0</v>
      </c>
      <c r="E72" s="2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1" t="str">
        <f>VLOOKUP(B72,Param!B:E,4,FALSE)</f>
        <v>Haute Garonne</v>
      </c>
      <c r="U72" s="1">
        <f t="shared" si="17"/>
        <v>0</v>
      </c>
      <c r="V72" s="1">
        <f t="shared" si="18"/>
        <v>0</v>
      </c>
      <c r="W72" s="1">
        <f t="shared" si="19"/>
        <v>0</v>
      </c>
      <c r="X72" s="1">
        <f t="shared" si="20"/>
        <v>0</v>
      </c>
      <c r="Y72" s="1">
        <f t="shared" si="21"/>
        <v>0</v>
      </c>
      <c r="Z72" s="1">
        <f t="shared" si="22"/>
        <v>0</v>
      </c>
      <c r="AA72" s="1">
        <f t="shared" si="23"/>
        <v>0</v>
      </c>
      <c r="AC72" s="1">
        <f t="shared" si="24"/>
        <v>0</v>
      </c>
      <c r="AD72" s="1">
        <f t="shared" si="24"/>
        <v>0</v>
      </c>
    </row>
    <row r="73" spans="1:30" ht="15.9" customHeight="1" x14ac:dyDescent="0.3">
      <c r="A73" s="4">
        <v>11310121</v>
      </c>
      <c r="B73" s="4" t="s">
        <v>48</v>
      </c>
      <c r="C73" s="2">
        <v>49</v>
      </c>
      <c r="D73" s="2">
        <v>18</v>
      </c>
      <c r="E73" s="2">
        <v>67</v>
      </c>
      <c r="F73" s="5">
        <v>7</v>
      </c>
      <c r="G73" s="5">
        <v>3</v>
      </c>
      <c r="H73" s="5">
        <v>8</v>
      </c>
      <c r="I73" s="5">
        <v>1</v>
      </c>
      <c r="J73" s="5">
        <v>11</v>
      </c>
      <c r="K73" s="5">
        <v>2</v>
      </c>
      <c r="L73" s="5">
        <v>1</v>
      </c>
      <c r="M73" s="5">
        <v>1</v>
      </c>
      <c r="N73" s="5">
        <v>2</v>
      </c>
      <c r="O73" s="5">
        <v>0</v>
      </c>
      <c r="P73" s="5">
        <v>5</v>
      </c>
      <c r="Q73" s="5">
        <v>4</v>
      </c>
      <c r="R73" s="5">
        <v>15</v>
      </c>
      <c r="S73" s="5">
        <v>7</v>
      </c>
      <c r="T73" s="1" t="str">
        <f>VLOOKUP(B73,Param!B:E,4,FALSE)</f>
        <v>Haute Garonne</v>
      </c>
      <c r="U73" s="1">
        <f t="shared" si="17"/>
        <v>10</v>
      </c>
      <c r="V73" s="1">
        <f t="shared" si="18"/>
        <v>9</v>
      </c>
      <c r="W73" s="1">
        <f t="shared" si="19"/>
        <v>13</v>
      </c>
      <c r="X73" s="1">
        <f t="shared" si="20"/>
        <v>2</v>
      </c>
      <c r="Y73" s="1">
        <f t="shared" si="21"/>
        <v>2</v>
      </c>
      <c r="Z73" s="1">
        <f t="shared" si="22"/>
        <v>9</v>
      </c>
      <c r="AA73" s="1">
        <f t="shared" si="23"/>
        <v>22</v>
      </c>
      <c r="AC73" s="1">
        <f t="shared" si="24"/>
        <v>49</v>
      </c>
      <c r="AD73" s="1">
        <f t="shared" si="24"/>
        <v>18</v>
      </c>
    </row>
    <row r="74" spans="1:30" ht="15.9" customHeight="1" x14ac:dyDescent="0.3">
      <c r="A74" s="4">
        <v>11310123</v>
      </c>
      <c r="B74" s="4" t="s">
        <v>49</v>
      </c>
      <c r="C74" s="2">
        <v>22</v>
      </c>
      <c r="D74" s="2">
        <v>5</v>
      </c>
      <c r="E74" s="2">
        <v>27</v>
      </c>
      <c r="F74" s="5">
        <v>5</v>
      </c>
      <c r="G74" s="5">
        <v>1</v>
      </c>
      <c r="H74" s="5">
        <v>4</v>
      </c>
      <c r="I74" s="5">
        <v>0</v>
      </c>
      <c r="J74" s="5">
        <v>1</v>
      </c>
      <c r="K74" s="5">
        <v>0</v>
      </c>
      <c r="L74" s="5">
        <v>5</v>
      </c>
      <c r="M74" s="5">
        <v>0</v>
      </c>
      <c r="N74" s="5">
        <v>1</v>
      </c>
      <c r="O74" s="5">
        <v>0</v>
      </c>
      <c r="P74" s="5">
        <v>0</v>
      </c>
      <c r="Q74" s="5">
        <v>0</v>
      </c>
      <c r="R74" s="5">
        <v>6</v>
      </c>
      <c r="S74" s="5">
        <v>4</v>
      </c>
      <c r="T74" s="1" t="str">
        <f>VLOOKUP(B74,Param!B:E,4,FALSE)</f>
        <v>Haute Garonne</v>
      </c>
      <c r="U74" s="1">
        <f t="shared" si="17"/>
        <v>6</v>
      </c>
      <c r="V74" s="1">
        <f t="shared" si="18"/>
        <v>4</v>
      </c>
      <c r="W74" s="1">
        <f t="shared" si="19"/>
        <v>1</v>
      </c>
      <c r="X74" s="1">
        <f t="shared" si="20"/>
        <v>5</v>
      </c>
      <c r="Y74" s="1">
        <f t="shared" si="21"/>
        <v>1</v>
      </c>
      <c r="Z74" s="1">
        <f t="shared" si="22"/>
        <v>0</v>
      </c>
      <c r="AA74" s="1">
        <f t="shared" si="23"/>
        <v>10</v>
      </c>
      <c r="AC74" s="1">
        <f t="shared" si="24"/>
        <v>22</v>
      </c>
      <c r="AD74" s="1">
        <f t="shared" si="24"/>
        <v>5</v>
      </c>
    </row>
    <row r="75" spans="1:30" ht="15.9" customHeight="1" x14ac:dyDescent="0.3">
      <c r="A75" s="4">
        <v>11310124</v>
      </c>
      <c r="B75" s="4" t="s">
        <v>50</v>
      </c>
      <c r="C75" s="2">
        <v>0</v>
      </c>
      <c r="D75" s="2">
        <v>0</v>
      </c>
      <c r="E75" s="2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1" t="str">
        <f>VLOOKUP(B75,Param!B:E,4,FALSE)</f>
        <v>Haute Garonne</v>
      </c>
      <c r="U75" s="1">
        <f t="shared" si="17"/>
        <v>0</v>
      </c>
      <c r="V75" s="1">
        <f t="shared" si="18"/>
        <v>0</v>
      </c>
      <c r="W75" s="1">
        <f t="shared" si="19"/>
        <v>0</v>
      </c>
      <c r="X75" s="1">
        <f t="shared" si="20"/>
        <v>0</v>
      </c>
      <c r="Y75" s="1">
        <f t="shared" si="21"/>
        <v>0</v>
      </c>
      <c r="Z75" s="1">
        <f t="shared" si="22"/>
        <v>0</v>
      </c>
      <c r="AA75" s="1">
        <f t="shared" si="23"/>
        <v>0</v>
      </c>
      <c r="AC75" s="1">
        <f t="shared" si="24"/>
        <v>0</v>
      </c>
      <c r="AD75" s="1">
        <f t="shared" si="24"/>
        <v>0</v>
      </c>
    </row>
    <row r="76" spans="1:30" ht="15.9" customHeight="1" x14ac:dyDescent="0.3">
      <c r="A76" s="4">
        <v>11310126</v>
      </c>
      <c r="B76" s="4" t="s">
        <v>51</v>
      </c>
      <c r="C76" s="2">
        <v>19</v>
      </c>
      <c r="D76" s="2">
        <v>4</v>
      </c>
      <c r="E76" s="2">
        <v>23</v>
      </c>
      <c r="F76" s="5">
        <v>2</v>
      </c>
      <c r="G76" s="5">
        <v>0</v>
      </c>
      <c r="H76" s="5">
        <v>6</v>
      </c>
      <c r="I76" s="5">
        <v>3</v>
      </c>
      <c r="J76" s="5">
        <v>5</v>
      </c>
      <c r="K76" s="5">
        <v>0</v>
      </c>
      <c r="L76" s="5">
        <v>3</v>
      </c>
      <c r="M76" s="5">
        <v>1</v>
      </c>
      <c r="N76" s="5">
        <v>0</v>
      </c>
      <c r="O76" s="5">
        <v>0</v>
      </c>
      <c r="P76" s="5">
        <v>0</v>
      </c>
      <c r="Q76" s="5">
        <v>0</v>
      </c>
      <c r="R76" s="5">
        <v>3</v>
      </c>
      <c r="S76" s="5">
        <v>0</v>
      </c>
      <c r="T76" s="1" t="str">
        <f>VLOOKUP(B76,Param!B:E,4,FALSE)</f>
        <v>Haute Garonne</v>
      </c>
      <c r="U76" s="1">
        <f t="shared" si="17"/>
        <v>2</v>
      </c>
      <c r="V76" s="1">
        <f t="shared" si="18"/>
        <v>9</v>
      </c>
      <c r="W76" s="1">
        <f t="shared" si="19"/>
        <v>5</v>
      </c>
      <c r="X76" s="1">
        <f t="shared" si="20"/>
        <v>4</v>
      </c>
      <c r="Y76" s="1">
        <f t="shared" si="21"/>
        <v>0</v>
      </c>
      <c r="Z76" s="1">
        <f t="shared" si="22"/>
        <v>0</v>
      </c>
      <c r="AA76" s="1">
        <f t="shared" si="23"/>
        <v>3</v>
      </c>
      <c r="AC76" s="1">
        <f t="shared" si="24"/>
        <v>19</v>
      </c>
      <c r="AD76" s="1">
        <f t="shared" si="24"/>
        <v>4</v>
      </c>
    </row>
    <row r="77" spans="1:30" ht="15.9" customHeight="1" x14ac:dyDescent="0.3">
      <c r="A77" s="4">
        <v>11310129</v>
      </c>
      <c r="B77" s="4" t="s">
        <v>52</v>
      </c>
      <c r="C77" s="2">
        <v>46</v>
      </c>
      <c r="D77" s="2">
        <v>4</v>
      </c>
      <c r="E77" s="2">
        <v>50</v>
      </c>
      <c r="F77" s="5">
        <v>5</v>
      </c>
      <c r="G77" s="5">
        <v>0</v>
      </c>
      <c r="H77" s="5">
        <v>10</v>
      </c>
      <c r="I77" s="5">
        <v>0</v>
      </c>
      <c r="J77" s="5">
        <v>9</v>
      </c>
      <c r="K77" s="5">
        <v>0</v>
      </c>
      <c r="L77" s="5">
        <v>2</v>
      </c>
      <c r="M77" s="5">
        <v>1</v>
      </c>
      <c r="N77" s="5">
        <v>2</v>
      </c>
      <c r="O77" s="5">
        <v>0</v>
      </c>
      <c r="P77" s="5">
        <v>6</v>
      </c>
      <c r="Q77" s="5">
        <v>3</v>
      </c>
      <c r="R77" s="5">
        <v>12</v>
      </c>
      <c r="S77" s="5">
        <v>0</v>
      </c>
      <c r="T77" s="1" t="str">
        <f>VLOOKUP(B77,Param!B:E,4,FALSE)</f>
        <v>Haute Garonne</v>
      </c>
      <c r="U77" s="1">
        <f t="shared" si="17"/>
        <v>5</v>
      </c>
      <c r="V77" s="1">
        <f t="shared" si="18"/>
        <v>10</v>
      </c>
      <c r="W77" s="1">
        <f t="shared" si="19"/>
        <v>9</v>
      </c>
      <c r="X77" s="1">
        <f t="shared" si="20"/>
        <v>3</v>
      </c>
      <c r="Y77" s="1">
        <f t="shared" si="21"/>
        <v>2</v>
      </c>
      <c r="Z77" s="1">
        <f t="shared" si="22"/>
        <v>9</v>
      </c>
      <c r="AA77" s="1">
        <f t="shared" si="23"/>
        <v>12</v>
      </c>
      <c r="AC77" s="1">
        <f t="shared" si="24"/>
        <v>46</v>
      </c>
      <c r="AD77" s="1">
        <f t="shared" si="24"/>
        <v>4</v>
      </c>
    </row>
    <row r="78" spans="1:30" ht="15.9" customHeight="1" x14ac:dyDescent="0.3">
      <c r="A78" s="4">
        <v>11310130</v>
      </c>
      <c r="B78" s="4" t="s">
        <v>53</v>
      </c>
      <c r="C78" s="2">
        <v>4</v>
      </c>
      <c r="D78" s="2">
        <v>0</v>
      </c>
      <c r="E78" s="2">
        <v>4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3</v>
      </c>
      <c r="S78" s="5">
        <v>0</v>
      </c>
      <c r="T78" s="1" t="str">
        <f>VLOOKUP(B78,Param!B:E,4,FALSE)</f>
        <v>Haute Garonne</v>
      </c>
      <c r="U78" s="1">
        <f t="shared" si="17"/>
        <v>0</v>
      </c>
      <c r="V78" s="1">
        <f t="shared" si="18"/>
        <v>0</v>
      </c>
      <c r="W78" s="1">
        <f t="shared" si="19"/>
        <v>0</v>
      </c>
      <c r="X78" s="1">
        <f t="shared" si="20"/>
        <v>0</v>
      </c>
      <c r="Y78" s="1">
        <f t="shared" si="21"/>
        <v>1</v>
      </c>
      <c r="Z78" s="1">
        <f t="shared" si="22"/>
        <v>0</v>
      </c>
      <c r="AA78" s="1">
        <f t="shared" si="23"/>
        <v>3</v>
      </c>
      <c r="AC78" s="1">
        <f t="shared" si="24"/>
        <v>4</v>
      </c>
      <c r="AD78" s="1">
        <f t="shared" si="24"/>
        <v>0</v>
      </c>
    </row>
    <row r="79" spans="1:30" ht="15.9" customHeight="1" x14ac:dyDescent="0.3">
      <c r="A79" s="4">
        <v>11310131</v>
      </c>
      <c r="B79" s="4" t="s">
        <v>54</v>
      </c>
      <c r="C79" s="2">
        <v>42</v>
      </c>
      <c r="D79" s="2">
        <v>5</v>
      </c>
      <c r="E79" s="2">
        <v>47</v>
      </c>
      <c r="F79" s="5">
        <v>2</v>
      </c>
      <c r="G79" s="5">
        <v>0</v>
      </c>
      <c r="H79" s="5">
        <v>13</v>
      </c>
      <c r="I79" s="5">
        <v>0</v>
      </c>
      <c r="J79" s="5">
        <v>6</v>
      </c>
      <c r="K79" s="5">
        <v>0</v>
      </c>
      <c r="L79" s="5">
        <v>5</v>
      </c>
      <c r="M79" s="5">
        <v>0</v>
      </c>
      <c r="N79" s="5">
        <v>2</v>
      </c>
      <c r="O79" s="5">
        <v>0</v>
      </c>
      <c r="P79" s="5">
        <v>3</v>
      </c>
      <c r="Q79" s="5">
        <v>2</v>
      </c>
      <c r="R79" s="5">
        <v>11</v>
      </c>
      <c r="S79" s="5">
        <v>3</v>
      </c>
      <c r="T79" s="1" t="str">
        <f>VLOOKUP(B79,Param!B:E,4,FALSE)</f>
        <v>Haute Garonne</v>
      </c>
      <c r="U79" s="1">
        <f t="shared" si="17"/>
        <v>2</v>
      </c>
      <c r="V79" s="1">
        <f t="shared" si="18"/>
        <v>13</v>
      </c>
      <c r="W79" s="1">
        <f t="shared" si="19"/>
        <v>6</v>
      </c>
      <c r="X79" s="1">
        <f t="shared" si="20"/>
        <v>5</v>
      </c>
      <c r="Y79" s="1">
        <f t="shared" si="21"/>
        <v>2</v>
      </c>
      <c r="Z79" s="1">
        <f t="shared" si="22"/>
        <v>5</v>
      </c>
      <c r="AA79" s="1">
        <f t="shared" si="23"/>
        <v>14</v>
      </c>
      <c r="AC79" s="1">
        <f t="shared" si="24"/>
        <v>42</v>
      </c>
      <c r="AD79" s="1">
        <f t="shared" si="24"/>
        <v>5</v>
      </c>
    </row>
    <row r="80" spans="1:30" ht="15.9" customHeight="1" x14ac:dyDescent="0.3">
      <c r="A80" s="4">
        <v>11310132</v>
      </c>
      <c r="B80" s="4" t="s">
        <v>197</v>
      </c>
      <c r="C80" s="2">
        <v>22</v>
      </c>
      <c r="D80" s="2">
        <v>3</v>
      </c>
      <c r="E80" s="2">
        <v>25</v>
      </c>
      <c r="F80" s="5">
        <v>2</v>
      </c>
      <c r="G80" s="5">
        <v>0</v>
      </c>
      <c r="H80" s="5">
        <v>1</v>
      </c>
      <c r="I80" s="5">
        <v>0</v>
      </c>
      <c r="J80" s="5">
        <v>8</v>
      </c>
      <c r="K80" s="5">
        <v>0</v>
      </c>
      <c r="L80" s="5">
        <v>2</v>
      </c>
      <c r="M80" s="5">
        <v>2</v>
      </c>
      <c r="N80" s="5">
        <v>1</v>
      </c>
      <c r="O80" s="5">
        <v>0</v>
      </c>
      <c r="P80" s="5">
        <v>4</v>
      </c>
      <c r="Q80" s="5">
        <v>0</v>
      </c>
      <c r="R80" s="5">
        <v>4</v>
      </c>
      <c r="S80" s="5">
        <v>1</v>
      </c>
      <c r="T80" s="1" t="str">
        <f>VLOOKUP(B80,Param!B:E,4,FALSE)</f>
        <v>Haute Garonne</v>
      </c>
      <c r="U80" s="1">
        <f t="shared" si="17"/>
        <v>2</v>
      </c>
      <c r="V80" s="1">
        <f t="shared" si="18"/>
        <v>1</v>
      </c>
      <c r="W80" s="1">
        <f t="shared" si="19"/>
        <v>8</v>
      </c>
      <c r="X80" s="1">
        <f t="shared" si="20"/>
        <v>4</v>
      </c>
      <c r="Y80" s="1">
        <f t="shared" si="21"/>
        <v>1</v>
      </c>
      <c r="Z80" s="1">
        <f t="shared" si="22"/>
        <v>4</v>
      </c>
      <c r="AA80" s="1">
        <f t="shared" si="23"/>
        <v>5</v>
      </c>
      <c r="AC80" s="1">
        <f t="shared" si="24"/>
        <v>22</v>
      </c>
      <c r="AD80" s="1">
        <f t="shared" si="24"/>
        <v>3</v>
      </c>
    </row>
    <row r="81" spans="1:30" ht="15.9" customHeight="1" x14ac:dyDescent="0.3">
      <c r="A81" s="4">
        <v>11310133</v>
      </c>
      <c r="B81" s="4" t="s">
        <v>262</v>
      </c>
      <c r="C81" s="2">
        <v>0</v>
      </c>
      <c r="D81" s="2">
        <v>0</v>
      </c>
      <c r="E81" s="2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1" t="str">
        <f>VLOOKUP(B81,Param!B:E,4,FALSE)</f>
        <v>Haute Garonne</v>
      </c>
      <c r="U81" s="1">
        <f t="shared" si="17"/>
        <v>0</v>
      </c>
      <c r="V81" s="1">
        <f t="shared" si="18"/>
        <v>0</v>
      </c>
      <c r="W81" s="1">
        <f t="shared" si="19"/>
        <v>0</v>
      </c>
      <c r="X81" s="1">
        <f t="shared" si="20"/>
        <v>0</v>
      </c>
      <c r="Y81" s="1">
        <f t="shared" si="21"/>
        <v>0</v>
      </c>
      <c r="Z81" s="1">
        <f t="shared" si="22"/>
        <v>0</v>
      </c>
      <c r="AA81" s="1">
        <f t="shared" si="23"/>
        <v>0</v>
      </c>
      <c r="AC81" s="1">
        <f t="shared" si="24"/>
        <v>0</v>
      </c>
      <c r="AD81" s="1">
        <f t="shared" si="24"/>
        <v>0</v>
      </c>
    </row>
    <row r="82" spans="1:30" ht="15.9" customHeight="1" x14ac:dyDescent="0.3">
      <c r="A82" s="4">
        <v>11320005</v>
      </c>
      <c r="B82" s="4" t="s">
        <v>55</v>
      </c>
      <c r="C82" s="2">
        <v>56</v>
      </c>
      <c r="D82" s="2">
        <v>20</v>
      </c>
      <c r="E82" s="2">
        <v>76</v>
      </c>
      <c r="F82" s="5">
        <v>6</v>
      </c>
      <c r="G82" s="5">
        <v>1</v>
      </c>
      <c r="H82" s="5">
        <v>5</v>
      </c>
      <c r="I82" s="5">
        <v>3</v>
      </c>
      <c r="J82" s="5">
        <v>4</v>
      </c>
      <c r="K82" s="5">
        <v>1</v>
      </c>
      <c r="L82" s="5">
        <v>3</v>
      </c>
      <c r="M82" s="5">
        <v>0</v>
      </c>
      <c r="N82" s="5">
        <v>2</v>
      </c>
      <c r="O82" s="5">
        <v>0</v>
      </c>
      <c r="P82" s="5">
        <v>10</v>
      </c>
      <c r="Q82" s="5">
        <v>5</v>
      </c>
      <c r="R82" s="5">
        <v>26</v>
      </c>
      <c r="S82" s="5">
        <v>10</v>
      </c>
      <c r="T82" s="1" t="str">
        <f>VLOOKUP(B82,Param!B:E,4,FALSE)</f>
        <v>Gers</v>
      </c>
      <c r="U82" s="1">
        <f t="shared" si="17"/>
        <v>7</v>
      </c>
      <c r="V82" s="1">
        <f t="shared" si="18"/>
        <v>8</v>
      </c>
      <c r="W82" s="1">
        <f t="shared" si="19"/>
        <v>5</v>
      </c>
      <c r="X82" s="1">
        <f t="shared" si="20"/>
        <v>3</v>
      </c>
      <c r="Y82" s="1">
        <f t="shared" si="21"/>
        <v>2</v>
      </c>
      <c r="Z82" s="1">
        <f t="shared" si="22"/>
        <v>15</v>
      </c>
      <c r="AA82" s="1">
        <f t="shared" si="23"/>
        <v>36</v>
      </c>
      <c r="AC82" s="1">
        <f t="shared" si="24"/>
        <v>56</v>
      </c>
      <c r="AD82" s="1">
        <f t="shared" si="24"/>
        <v>20</v>
      </c>
    </row>
    <row r="83" spans="1:30" ht="15.9" customHeight="1" x14ac:dyDescent="0.3">
      <c r="A83" s="4">
        <v>11320027</v>
      </c>
      <c r="B83" s="4" t="s">
        <v>56</v>
      </c>
      <c r="C83" s="2">
        <v>0</v>
      </c>
      <c r="D83" s="2">
        <v>0</v>
      </c>
      <c r="E83" s="2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1" t="str">
        <f>VLOOKUP(B83,Param!B:E,4,FALSE)</f>
        <v>Gers</v>
      </c>
      <c r="U83" s="1">
        <f t="shared" si="17"/>
        <v>0</v>
      </c>
      <c r="V83" s="1">
        <f t="shared" si="18"/>
        <v>0</v>
      </c>
      <c r="W83" s="1">
        <f t="shared" si="19"/>
        <v>0</v>
      </c>
      <c r="X83" s="1">
        <f t="shared" si="20"/>
        <v>0</v>
      </c>
      <c r="Y83" s="1">
        <f t="shared" si="21"/>
        <v>0</v>
      </c>
      <c r="Z83" s="1">
        <f t="shared" si="22"/>
        <v>0</v>
      </c>
      <c r="AA83" s="1">
        <f t="shared" si="23"/>
        <v>0</v>
      </c>
      <c r="AC83" s="1">
        <f t="shared" si="24"/>
        <v>0</v>
      </c>
      <c r="AD83" s="1">
        <f t="shared" si="24"/>
        <v>0</v>
      </c>
    </row>
    <row r="84" spans="1:30" ht="15.9" customHeight="1" x14ac:dyDescent="0.3">
      <c r="A84" s="4">
        <v>11320032</v>
      </c>
      <c r="B84" s="4" t="s">
        <v>58</v>
      </c>
      <c r="C84" s="2">
        <v>0</v>
      </c>
      <c r="D84" s="2">
        <v>0</v>
      </c>
      <c r="E84" s="2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1" t="str">
        <f>VLOOKUP(B84,Param!B:E,4,FALSE)</f>
        <v>Gers</v>
      </c>
      <c r="U84" s="1">
        <f t="shared" si="17"/>
        <v>0</v>
      </c>
      <c r="V84" s="1">
        <f t="shared" si="18"/>
        <v>0</v>
      </c>
      <c r="W84" s="1">
        <f t="shared" si="19"/>
        <v>0</v>
      </c>
      <c r="X84" s="1">
        <f t="shared" si="20"/>
        <v>0</v>
      </c>
      <c r="Y84" s="1">
        <f t="shared" si="21"/>
        <v>0</v>
      </c>
      <c r="Z84" s="1">
        <f t="shared" si="22"/>
        <v>0</v>
      </c>
      <c r="AA84" s="1">
        <f t="shared" si="23"/>
        <v>0</v>
      </c>
      <c r="AC84" s="1">
        <f t="shared" si="24"/>
        <v>0</v>
      </c>
      <c r="AD84" s="1">
        <f t="shared" si="24"/>
        <v>0</v>
      </c>
    </row>
    <row r="85" spans="1:30" ht="15.9" customHeight="1" x14ac:dyDescent="0.3">
      <c r="A85" s="4">
        <v>11320033</v>
      </c>
      <c r="B85" s="4" t="s">
        <v>59</v>
      </c>
      <c r="C85" s="2">
        <v>9</v>
      </c>
      <c r="D85" s="2">
        <v>2</v>
      </c>
      <c r="E85" s="2">
        <v>11</v>
      </c>
      <c r="F85" s="5">
        <v>0</v>
      </c>
      <c r="G85" s="5">
        <v>0</v>
      </c>
      <c r="H85" s="5">
        <v>1</v>
      </c>
      <c r="I85" s="5">
        <v>0</v>
      </c>
      <c r="J85" s="5">
        <v>3</v>
      </c>
      <c r="K85" s="5">
        <v>0</v>
      </c>
      <c r="L85" s="5">
        <v>1</v>
      </c>
      <c r="M85" s="5">
        <v>0</v>
      </c>
      <c r="N85" s="5">
        <v>0</v>
      </c>
      <c r="O85" s="5">
        <v>0</v>
      </c>
      <c r="P85" s="5">
        <v>1</v>
      </c>
      <c r="Q85" s="5">
        <v>0</v>
      </c>
      <c r="R85" s="5">
        <v>3</v>
      </c>
      <c r="S85" s="5">
        <v>2</v>
      </c>
      <c r="T85" s="1" t="str">
        <f>VLOOKUP(B85,Param!B:E,4,FALSE)</f>
        <v>Gers</v>
      </c>
      <c r="U85" s="1">
        <f t="shared" si="17"/>
        <v>0</v>
      </c>
      <c r="V85" s="1">
        <f t="shared" si="18"/>
        <v>1</v>
      </c>
      <c r="W85" s="1">
        <f t="shared" si="19"/>
        <v>3</v>
      </c>
      <c r="X85" s="1">
        <f t="shared" si="20"/>
        <v>1</v>
      </c>
      <c r="Y85" s="1">
        <f t="shared" si="21"/>
        <v>0</v>
      </c>
      <c r="Z85" s="1">
        <f t="shared" si="22"/>
        <v>1</v>
      </c>
      <c r="AA85" s="1">
        <f t="shared" si="23"/>
        <v>5</v>
      </c>
      <c r="AC85" s="1">
        <f t="shared" si="24"/>
        <v>9</v>
      </c>
      <c r="AD85" s="1">
        <f t="shared" si="24"/>
        <v>2</v>
      </c>
    </row>
    <row r="86" spans="1:30" ht="15.9" customHeight="1" x14ac:dyDescent="0.3">
      <c r="A86" s="4">
        <v>11320039</v>
      </c>
      <c r="B86" s="4" t="s">
        <v>60</v>
      </c>
      <c r="C86" s="2">
        <v>20</v>
      </c>
      <c r="D86" s="2">
        <v>6</v>
      </c>
      <c r="E86" s="2">
        <v>26</v>
      </c>
      <c r="F86" s="5">
        <v>0</v>
      </c>
      <c r="G86" s="5">
        <v>0</v>
      </c>
      <c r="H86" s="5">
        <v>1</v>
      </c>
      <c r="I86" s="5">
        <v>0</v>
      </c>
      <c r="J86" s="5">
        <v>2</v>
      </c>
      <c r="K86" s="5">
        <v>0</v>
      </c>
      <c r="L86" s="5">
        <v>2</v>
      </c>
      <c r="M86" s="5">
        <v>0</v>
      </c>
      <c r="N86" s="5">
        <v>2</v>
      </c>
      <c r="O86" s="5">
        <v>0</v>
      </c>
      <c r="P86" s="5">
        <v>5</v>
      </c>
      <c r="Q86" s="5">
        <v>1</v>
      </c>
      <c r="R86" s="5">
        <v>8</v>
      </c>
      <c r="S86" s="5">
        <v>5</v>
      </c>
      <c r="T86" s="1" t="str">
        <f>VLOOKUP(B86,Param!B:E,4,FALSE)</f>
        <v>Gers</v>
      </c>
      <c r="U86" s="1">
        <f t="shared" si="17"/>
        <v>0</v>
      </c>
      <c r="V86" s="1">
        <f t="shared" si="18"/>
        <v>1</v>
      </c>
      <c r="W86" s="1">
        <f t="shared" si="19"/>
        <v>2</v>
      </c>
      <c r="X86" s="1">
        <f t="shared" si="20"/>
        <v>2</v>
      </c>
      <c r="Y86" s="1">
        <f t="shared" si="21"/>
        <v>2</v>
      </c>
      <c r="Z86" s="1">
        <f t="shared" si="22"/>
        <v>6</v>
      </c>
      <c r="AA86" s="1">
        <f t="shared" si="23"/>
        <v>13</v>
      </c>
      <c r="AC86" s="1">
        <f t="shared" si="24"/>
        <v>20</v>
      </c>
      <c r="AD86" s="1">
        <f t="shared" si="24"/>
        <v>6</v>
      </c>
    </row>
    <row r="87" spans="1:30" ht="15.9" customHeight="1" x14ac:dyDescent="0.3">
      <c r="A87" s="4">
        <v>11320040</v>
      </c>
      <c r="B87" s="4" t="s">
        <v>61</v>
      </c>
      <c r="C87" s="2">
        <v>0</v>
      </c>
      <c r="D87" s="2">
        <v>0</v>
      </c>
      <c r="E87" s="2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1" t="str">
        <f>VLOOKUP(B87,Param!B:E,4,FALSE)</f>
        <v>Gers</v>
      </c>
      <c r="U87" s="1">
        <f t="shared" si="17"/>
        <v>0</v>
      </c>
      <c r="V87" s="1">
        <f t="shared" si="18"/>
        <v>0</v>
      </c>
      <c r="W87" s="1">
        <f t="shared" si="19"/>
        <v>0</v>
      </c>
      <c r="X87" s="1">
        <f t="shared" si="20"/>
        <v>0</v>
      </c>
      <c r="Y87" s="1">
        <f t="shared" si="21"/>
        <v>0</v>
      </c>
      <c r="Z87" s="1">
        <f t="shared" si="22"/>
        <v>0</v>
      </c>
      <c r="AA87" s="1">
        <f t="shared" si="23"/>
        <v>0</v>
      </c>
      <c r="AC87" s="1">
        <f t="shared" si="24"/>
        <v>0</v>
      </c>
      <c r="AD87" s="1">
        <f t="shared" si="24"/>
        <v>0</v>
      </c>
    </row>
    <row r="88" spans="1:30" ht="15.9" customHeight="1" x14ac:dyDescent="0.3">
      <c r="A88" s="4">
        <v>11320041</v>
      </c>
      <c r="B88" s="4" t="s">
        <v>62</v>
      </c>
      <c r="C88" s="2">
        <v>32</v>
      </c>
      <c r="D88" s="2">
        <v>4</v>
      </c>
      <c r="E88" s="2">
        <v>36</v>
      </c>
      <c r="F88" s="5">
        <v>3</v>
      </c>
      <c r="G88" s="5">
        <v>0</v>
      </c>
      <c r="H88" s="5">
        <v>5</v>
      </c>
      <c r="I88" s="5">
        <v>0</v>
      </c>
      <c r="J88" s="5">
        <v>4</v>
      </c>
      <c r="K88" s="5">
        <v>2</v>
      </c>
      <c r="L88" s="5">
        <v>4</v>
      </c>
      <c r="M88" s="5">
        <v>0</v>
      </c>
      <c r="N88" s="5">
        <v>2</v>
      </c>
      <c r="O88" s="5">
        <v>0</v>
      </c>
      <c r="P88" s="5">
        <v>3</v>
      </c>
      <c r="Q88" s="5">
        <v>1</v>
      </c>
      <c r="R88" s="5">
        <v>11</v>
      </c>
      <c r="S88" s="5">
        <v>1</v>
      </c>
      <c r="T88" s="1" t="str">
        <f>VLOOKUP(B88,Param!B:E,4,FALSE)</f>
        <v>Gers</v>
      </c>
      <c r="U88" s="1">
        <f t="shared" si="17"/>
        <v>3</v>
      </c>
      <c r="V88" s="1">
        <f t="shared" si="18"/>
        <v>5</v>
      </c>
      <c r="W88" s="1">
        <f t="shared" si="19"/>
        <v>6</v>
      </c>
      <c r="X88" s="1">
        <f t="shared" si="20"/>
        <v>4</v>
      </c>
      <c r="Y88" s="1">
        <f t="shared" si="21"/>
        <v>2</v>
      </c>
      <c r="Z88" s="1">
        <f t="shared" si="22"/>
        <v>4</v>
      </c>
      <c r="AA88" s="1">
        <f t="shared" si="23"/>
        <v>12</v>
      </c>
      <c r="AC88" s="1">
        <f t="shared" si="24"/>
        <v>32</v>
      </c>
      <c r="AD88" s="1">
        <f t="shared" si="24"/>
        <v>4</v>
      </c>
    </row>
    <row r="89" spans="1:30" ht="15.9" customHeight="1" x14ac:dyDescent="0.3">
      <c r="A89" s="4">
        <v>11320045</v>
      </c>
      <c r="B89" s="4" t="s">
        <v>179</v>
      </c>
      <c r="C89" s="2">
        <v>1</v>
      </c>
      <c r="D89" s="2">
        <v>2</v>
      </c>
      <c r="E89" s="2">
        <v>3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1</v>
      </c>
      <c r="R89" s="5">
        <v>1</v>
      </c>
      <c r="S89" s="5">
        <v>1</v>
      </c>
      <c r="T89" s="1" t="str">
        <f>VLOOKUP(B89,Param!B:E,4,FALSE)</f>
        <v>Gers</v>
      </c>
      <c r="U89" s="1">
        <f t="shared" si="17"/>
        <v>0</v>
      </c>
      <c r="V89" s="1">
        <f t="shared" si="18"/>
        <v>0</v>
      </c>
      <c r="W89" s="1">
        <f t="shared" si="19"/>
        <v>0</v>
      </c>
      <c r="X89" s="1">
        <f t="shared" si="20"/>
        <v>0</v>
      </c>
      <c r="Y89" s="1">
        <f t="shared" si="21"/>
        <v>0</v>
      </c>
      <c r="Z89" s="1">
        <f t="shared" si="22"/>
        <v>1</v>
      </c>
      <c r="AA89" s="1">
        <f t="shared" si="23"/>
        <v>2</v>
      </c>
      <c r="AC89" s="1">
        <f t="shared" si="24"/>
        <v>1</v>
      </c>
      <c r="AD89" s="1">
        <f t="shared" si="24"/>
        <v>2</v>
      </c>
    </row>
    <row r="90" spans="1:30" ht="15.9" customHeight="1" x14ac:dyDescent="0.3">
      <c r="A90" s="4">
        <v>11320046</v>
      </c>
      <c r="B90" s="4" t="s">
        <v>444</v>
      </c>
      <c r="C90" s="2">
        <v>22</v>
      </c>
      <c r="D90" s="2">
        <v>17</v>
      </c>
      <c r="E90" s="2">
        <v>39</v>
      </c>
      <c r="F90" s="5">
        <v>3</v>
      </c>
      <c r="G90" s="5">
        <v>4</v>
      </c>
      <c r="H90" s="5">
        <v>4</v>
      </c>
      <c r="I90" s="5">
        <v>4</v>
      </c>
      <c r="J90" s="5">
        <v>3</v>
      </c>
      <c r="K90" s="5">
        <v>3</v>
      </c>
      <c r="L90" s="5">
        <v>3</v>
      </c>
      <c r="M90" s="5">
        <v>1</v>
      </c>
      <c r="N90" s="5">
        <v>0</v>
      </c>
      <c r="O90" s="5">
        <v>0</v>
      </c>
      <c r="P90" s="5">
        <v>0</v>
      </c>
      <c r="Q90" s="5">
        <v>3</v>
      </c>
      <c r="R90" s="5">
        <v>9</v>
      </c>
      <c r="S90" s="5">
        <v>2</v>
      </c>
      <c r="T90" s="1" t="str">
        <f>VLOOKUP(B90,Param!B:E,4,FALSE)</f>
        <v>Gers</v>
      </c>
      <c r="U90" s="1">
        <f t="shared" si="17"/>
        <v>7</v>
      </c>
      <c r="V90" s="1">
        <f t="shared" si="18"/>
        <v>8</v>
      </c>
      <c r="W90" s="1">
        <f t="shared" si="19"/>
        <v>6</v>
      </c>
      <c r="X90" s="1">
        <f t="shared" si="20"/>
        <v>4</v>
      </c>
      <c r="Y90" s="1">
        <f t="shared" si="21"/>
        <v>0</v>
      </c>
      <c r="Z90" s="1">
        <f t="shared" si="22"/>
        <v>3</v>
      </c>
      <c r="AA90" s="1">
        <f t="shared" si="23"/>
        <v>11</v>
      </c>
      <c r="AC90" s="1">
        <f t="shared" si="24"/>
        <v>22</v>
      </c>
      <c r="AD90" s="1">
        <f t="shared" si="24"/>
        <v>17</v>
      </c>
    </row>
    <row r="91" spans="1:30" ht="15.9" customHeight="1" x14ac:dyDescent="0.3">
      <c r="A91" s="4">
        <v>11340001</v>
      </c>
      <c r="B91" s="4" t="s">
        <v>131</v>
      </c>
      <c r="C91" s="2">
        <v>35</v>
      </c>
      <c r="D91" s="2">
        <v>7</v>
      </c>
      <c r="E91" s="2">
        <v>42</v>
      </c>
      <c r="F91" s="5">
        <v>4</v>
      </c>
      <c r="G91" s="5">
        <v>1</v>
      </c>
      <c r="H91" s="5">
        <v>6</v>
      </c>
      <c r="I91" s="5">
        <v>0</v>
      </c>
      <c r="J91" s="5">
        <v>6</v>
      </c>
      <c r="K91" s="5">
        <v>0</v>
      </c>
      <c r="L91" s="5">
        <v>1</v>
      </c>
      <c r="M91" s="5">
        <v>3</v>
      </c>
      <c r="N91" s="5">
        <v>0</v>
      </c>
      <c r="O91" s="5">
        <v>0</v>
      </c>
      <c r="P91" s="5">
        <v>1</v>
      </c>
      <c r="Q91" s="5">
        <v>2</v>
      </c>
      <c r="R91" s="5">
        <v>17</v>
      </c>
      <c r="S91" s="5">
        <v>1</v>
      </c>
      <c r="T91" s="1" t="str">
        <f>VLOOKUP(B91,Param!B:E,4,FALSE)</f>
        <v>Hérault</v>
      </c>
      <c r="U91" s="1">
        <f t="shared" si="17"/>
        <v>5</v>
      </c>
      <c r="V91" s="1">
        <f t="shared" si="18"/>
        <v>6</v>
      </c>
      <c r="W91" s="1">
        <f t="shared" si="19"/>
        <v>6</v>
      </c>
      <c r="X91" s="1">
        <f t="shared" si="20"/>
        <v>4</v>
      </c>
      <c r="Y91" s="1">
        <f t="shared" si="21"/>
        <v>0</v>
      </c>
      <c r="Z91" s="1">
        <f t="shared" si="22"/>
        <v>3</v>
      </c>
      <c r="AA91" s="1">
        <f t="shared" si="23"/>
        <v>18</v>
      </c>
      <c r="AC91" s="1">
        <f t="shared" si="24"/>
        <v>35</v>
      </c>
      <c r="AD91" s="1">
        <f t="shared" si="24"/>
        <v>7</v>
      </c>
    </row>
    <row r="92" spans="1:30" ht="15.9" customHeight="1" x14ac:dyDescent="0.3">
      <c r="A92" s="4">
        <v>11340003</v>
      </c>
      <c r="B92" s="4" t="s">
        <v>132</v>
      </c>
      <c r="C92" s="2">
        <v>5</v>
      </c>
      <c r="D92" s="2">
        <v>1</v>
      </c>
      <c r="E92" s="2">
        <v>6</v>
      </c>
      <c r="F92" s="5">
        <v>0</v>
      </c>
      <c r="G92" s="5">
        <v>0</v>
      </c>
      <c r="H92" s="5">
        <v>1</v>
      </c>
      <c r="I92" s="5">
        <v>0</v>
      </c>
      <c r="J92" s="5">
        <v>2</v>
      </c>
      <c r="K92" s="5">
        <v>1</v>
      </c>
      <c r="L92" s="5">
        <v>2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1" t="str">
        <f>VLOOKUP(B92,Param!B:E,4,FALSE)</f>
        <v>Hérault</v>
      </c>
      <c r="U92" s="1">
        <f t="shared" si="17"/>
        <v>0</v>
      </c>
      <c r="V92" s="1">
        <f t="shared" si="18"/>
        <v>1</v>
      </c>
      <c r="W92" s="1">
        <f t="shared" si="19"/>
        <v>3</v>
      </c>
      <c r="X92" s="1">
        <f t="shared" si="20"/>
        <v>2</v>
      </c>
      <c r="Y92" s="1">
        <f t="shared" si="21"/>
        <v>0</v>
      </c>
      <c r="Z92" s="1">
        <f t="shared" si="22"/>
        <v>0</v>
      </c>
      <c r="AA92" s="1">
        <f t="shared" si="23"/>
        <v>0</v>
      </c>
      <c r="AC92" s="1">
        <f t="shared" si="24"/>
        <v>5</v>
      </c>
      <c r="AD92" s="1">
        <f t="shared" si="24"/>
        <v>1</v>
      </c>
    </row>
    <row r="93" spans="1:30" ht="15.9" customHeight="1" x14ac:dyDescent="0.3">
      <c r="A93" s="4">
        <v>11340007</v>
      </c>
      <c r="B93" s="4" t="s">
        <v>133</v>
      </c>
      <c r="C93" s="2">
        <v>40</v>
      </c>
      <c r="D93" s="2">
        <v>9</v>
      </c>
      <c r="E93" s="2">
        <v>49</v>
      </c>
      <c r="F93" s="5">
        <v>11</v>
      </c>
      <c r="G93" s="5">
        <v>1</v>
      </c>
      <c r="H93" s="5">
        <v>10</v>
      </c>
      <c r="I93" s="5">
        <v>5</v>
      </c>
      <c r="J93" s="5">
        <v>6</v>
      </c>
      <c r="K93" s="5">
        <v>0</v>
      </c>
      <c r="L93" s="5">
        <v>0</v>
      </c>
      <c r="M93" s="5">
        <v>0</v>
      </c>
      <c r="N93" s="5">
        <v>1</v>
      </c>
      <c r="O93" s="5">
        <v>0</v>
      </c>
      <c r="P93" s="5">
        <v>3</v>
      </c>
      <c r="Q93" s="5">
        <v>1</v>
      </c>
      <c r="R93" s="5">
        <v>9</v>
      </c>
      <c r="S93" s="5">
        <v>2</v>
      </c>
      <c r="T93" s="1" t="str">
        <f>VLOOKUP(B93,Param!B:E,4,FALSE)</f>
        <v>Hérault</v>
      </c>
      <c r="U93" s="1">
        <f t="shared" si="17"/>
        <v>12</v>
      </c>
      <c r="V93" s="1">
        <f t="shared" si="18"/>
        <v>15</v>
      </c>
      <c r="W93" s="1">
        <f t="shared" si="19"/>
        <v>6</v>
      </c>
      <c r="X93" s="1">
        <f t="shared" si="20"/>
        <v>0</v>
      </c>
      <c r="Y93" s="1">
        <f t="shared" si="21"/>
        <v>1</v>
      </c>
      <c r="Z93" s="1">
        <f t="shared" si="22"/>
        <v>4</v>
      </c>
      <c r="AA93" s="1">
        <f t="shared" si="23"/>
        <v>11</v>
      </c>
      <c r="AC93" s="1">
        <f t="shared" si="24"/>
        <v>40</v>
      </c>
      <c r="AD93" s="1">
        <f t="shared" si="24"/>
        <v>9</v>
      </c>
    </row>
    <row r="94" spans="1:30" ht="15.9" customHeight="1" x14ac:dyDescent="0.3">
      <c r="A94" s="4">
        <v>11340008</v>
      </c>
      <c r="B94" s="4" t="s">
        <v>134</v>
      </c>
      <c r="C94" s="2">
        <v>4</v>
      </c>
      <c r="D94" s="2">
        <v>0</v>
      </c>
      <c r="E94" s="2">
        <v>4</v>
      </c>
      <c r="F94" s="5">
        <v>1</v>
      </c>
      <c r="G94" s="5">
        <v>0</v>
      </c>
      <c r="H94" s="5">
        <v>3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1" t="str">
        <f>VLOOKUP(B94,Param!B:E,4,FALSE)</f>
        <v>Hérault</v>
      </c>
      <c r="U94" s="1">
        <f t="shared" si="17"/>
        <v>1</v>
      </c>
      <c r="V94" s="1">
        <f t="shared" si="18"/>
        <v>3</v>
      </c>
      <c r="W94" s="1">
        <f t="shared" si="19"/>
        <v>0</v>
      </c>
      <c r="X94" s="1">
        <f t="shared" si="20"/>
        <v>0</v>
      </c>
      <c r="Y94" s="1">
        <f t="shared" si="21"/>
        <v>0</v>
      </c>
      <c r="Z94" s="1">
        <f t="shared" si="22"/>
        <v>0</v>
      </c>
      <c r="AA94" s="1">
        <f t="shared" si="23"/>
        <v>0</v>
      </c>
      <c r="AC94" s="1">
        <f t="shared" si="24"/>
        <v>4</v>
      </c>
      <c r="AD94" s="1">
        <f t="shared" si="24"/>
        <v>0</v>
      </c>
    </row>
    <row r="95" spans="1:30" ht="15.9" customHeight="1" x14ac:dyDescent="0.3">
      <c r="A95" s="4">
        <v>11340010</v>
      </c>
      <c r="B95" s="4" t="s">
        <v>135</v>
      </c>
      <c r="C95" s="2">
        <v>168</v>
      </c>
      <c r="D95" s="2">
        <v>101</v>
      </c>
      <c r="E95" s="2">
        <v>269</v>
      </c>
      <c r="F95" s="5">
        <v>67</v>
      </c>
      <c r="G95" s="5">
        <v>62</v>
      </c>
      <c r="H95" s="5">
        <v>40</v>
      </c>
      <c r="I95" s="5">
        <v>26</v>
      </c>
      <c r="J95" s="5">
        <v>18</v>
      </c>
      <c r="K95" s="5">
        <v>1</v>
      </c>
      <c r="L95" s="5">
        <v>9</v>
      </c>
      <c r="M95" s="5">
        <v>1</v>
      </c>
      <c r="N95" s="5">
        <v>3</v>
      </c>
      <c r="O95" s="5">
        <v>3</v>
      </c>
      <c r="P95" s="5">
        <v>18</v>
      </c>
      <c r="Q95" s="5">
        <v>4</v>
      </c>
      <c r="R95" s="5">
        <v>13</v>
      </c>
      <c r="S95" s="5">
        <v>4</v>
      </c>
      <c r="T95" s="1" t="str">
        <f>VLOOKUP(B95,Param!B:E,4,FALSE)</f>
        <v>Hérault</v>
      </c>
      <c r="U95" s="1">
        <f t="shared" si="17"/>
        <v>129</v>
      </c>
      <c r="V95" s="1">
        <f t="shared" si="18"/>
        <v>66</v>
      </c>
      <c r="W95" s="1">
        <f t="shared" si="19"/>
        <v>19</v>
      </c>
      <c r="X95" s="1">
        <f t="shared" si="20"/>
        <v>10</v>
      </c>
      <c r="Y95" s="1">
        <f t="shared" si="21"/>
        <v>6</v>
      </c>
      <c r="Z95" s="1">
        <f t="shared" si="22"/>
        <v>22</v>
      </c>
      <c r="AA95" s="1">
        <f t="shared" si="23"/>
        <v>17</v>
      </c>
      <c r="AC95" s="1">
        <f t="shared" si="24"/>
        <v>168</v>
      </c>
      <c r="AD95" s="1">
        <f t="shared" si="24"/>
        <v>101</v>
      </c>
    </row>
    <row r="96" spans="1:30" ht="15.9" customHeight="1" x14ac:dyDescent="0.3">
      <c r="A96" s="4">
        <v>11340012</v>
      </c>
      <c r="B96" s="4" t="s">
        <v>136</v>
      </c>
      <c r="C96" s="2">
        <v>1</v>
      </c>
      <c r="D96" s="2">
        <v>0</v>
      </c>
      <c r="E96" s="2">
        <v>1</v>
      </c>
      <c r="F96" s="5">
        <v>0</v>
      </c>
      <c r="G96" s="5">
        <v>0</v>
      </c>
      <c r="H96" s="5">
        <v>1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1" t="str">
        <f>VLOOKUP(B96,Param!B:E,4,FALSE)</f>
        <v>Hérault</v>
      </c>
      <c r="U96" s="1">
        <f t="shared" si="17"/>
        <v>0</v>
      </c>
      <c r="V96" s="1">
        <f t="shared" si="18"/>
        <v>1</v>
      </c>
      <c r="W96" s="1">
        <f t="shared" si="19"/>
        <v>0</v>
      </c>
      <c r="X96" s="1">
        <f t="shared" si="20"/>
        <v>0</v>
      </c>
      <c r="Y96" s="1">
        <f t="shared" si="21"/>
        <v>0</v>
      </c>
      <c r="Z96" s="1">
        <f t="shared" si="22"/>
        <v>0</v>
      </c>
      <c r="AA96" s="1">
        <f t="shared" si="23"/>
        <v>0</v>
      </c>
      <c r="AC96" s="1">
        <f t="shared" si="24"/>
        <v>1</v>
      </c>
      <c r="AD96" s="1">
        <f t="shared" si="24"/>
        <v>0</v>
      </c>
    </row>
    <row r="97" spans="1:30" ht="15.9" customHeight="1" x14ac:dyDescent="0.3">
      <c r="A97" s="4">
        <v>11340013</v>
      </c>
      <c r="B97" s="4" t="s">
        <v>137</v>
      </c>
      <c r="C97" s="2">
        <v>0</v>
      </c>
      <c r="D97" s="2">
        <v>0</v>
      </c>
      <c r="E97" s="2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1" t="str">
        <f>VLOOKUP(B97,Param!B:E,4,FALSE)</f>
        <v>Hérault</v>
      </c>
      <c r="U97" s="1">
        <f t="shared" si="17"/>
        <v>0</v>
      </c>
      <c r="V97" s="1">
        <f t="shared" si="18"/>
        <v>0</v>
      </c>
      <c r="W97" s="1">
        <f t="shared" si="19"/>
        <v>0</v>
      </c>
      <c r="X97" s="1">
        <f t="shared" si="20"/>
        <v>0</v>
      </c>
      <c r="Y97" s="1">
        <f t="shared" si="21"/>
        <v>0</v>
      </c>
      <c r="Z97" s="1">
        <f t="shared" si="22"/>
        <v>0</v>
      </c>
      <c r="AA97" s="1">
        <f t="shared" si="23"/>
        <v>0</v>
      </c>
      <c r="AC97" s="1">
        <f t="shared" si="24"/>
        <v>0</v>
      </c>
      <c r="AD97" s="1">
        <f t="shared" si="24"/>
        <v>0</v>
      </c>
    </row>
    <row r="98" spans="1:30" ht="15.9" customHeight="1" x14ac:dyDescent="0.3">
      <c r="A98" s="4">
        <v>11340014</v>
      </c>
      <c r="B98" s="4" t="s">
        <v>138</v>
      </c>
      <c r="C98" s="2">
        <v>29</v>
      </c>
      <c r="D98" s="2">
        <v>6</v>
      </c>
      <c r="E98" s="2">
        <v>35</v>
      </c>
      <c r="F98" s="5">
        <v>4</v>
      </c>
      <c r="G98" s="5">
        <v>0</v>
      </c>
      <c r="H98" s="5">
        <v>5</v>
      </c>
      <c r="I98" s="5">
        <v>4</v>
      </c>
      <c r="J98" s="5">
        <v>6</v>
      </c>
      <c r="K98" s="5">
        <v>2</v>
      </c>
      <c r="L98" s="5">
        <v>2</v>
      </c>
      <c r="M98" s="5">
        <v>0</v>
      </c>
      <c r="N98" s="5">
        <v>1</v>
      </c>
      <c r="O98" s="5">
        <v>0</v>
      </c>
      <c r="P98" s="5">
        <v>1</v>
      </c>
      <c r="Q98" s="5">
        <v>0</v>
      </c>
      <c r="R98" s="5">
        <v>10</v>
      </c>
      <c r="S98" s="5">
        <v>0</v>
      </c>
      <c r="T98" s="1" t="str">
        <f>VLOOKUP(B98,Param!B:E,4,FALSE)</f>
        <v>Hérault</v>
      </c>
      <c r="U98" s="1">
        <f t="shared" si="17"/>
        <v>4</v>
      </c>
      <c r="V98" s="1">
        <f t="shared" si="18"/>
        <v>9</v>
      </c>
      <c r="W98" s="1">
        <f t="shared" si="19"/>
        <v>8</v>
      </c>
      <c r="X98" s="1">
        <f t="shared" si="20"/>
        <v>2</v>
      </c>
      <c r="Y98" s="1">
        <f t="shared" si="21"/>
        <v>1</v>
      </c>
      <c r="Z98" s="1">
        <f t="shared" si="22"/>
        <v>1</v>
      </c>
      <c r="AA98" s="1">
        <f t="shared" si="23"/>
        <v>10</v>
      </c>
      <c r="AC98" s="1">
        <f t="shared" si="24"/>
        <v>29</v>
      </c>
      <c r="AD98" s="1">
        <f t="shared" si="24"/>
        <v>6</v>
      </c>
    </row>
    <row r="99" spans="1:30" ht="15.9" customHeight="1" x14ac:dyDescent="0.3">
      <c r="A99" s="4">
        <v>11340017</v>
      </c>
      <c r="B99" s="4" t="s">
        <v>139</v>
      </c>
      <c r="C99" s="2">
        <v>18</v>
      </c>
      <c r="D99" s="2">
        <v>4</v>
      </c>
      <c r="E99" s="2">
        <v>22</v>
      </c>
      <c r="F99" s="5">
        <v>1</v>
      </c>
      <c r="G99" s="5">
        <v>0</v>
      </c>
      <c r="H99" s="5">
        <v>3</v>
      </c>
      <c r="I99" s="5">
        <v>0</v>
      </c>
      <c r="J99" s="5">
        <v>5</v>
      </c>
      <c r="K99" s="5">
        <v>0</v>
      </c>
      <c r="L99" s="5">
        <v>3</v>
      </c>
      <c r="M99" s="5">
        <v>0</v>
      </c>
      <c r="N99" s="5">
        <v>0</v>
      </c>
      <c r="O99" s="5">
        <v>0</v>
      </c>
      <c r="P99" s="5">
        <v>0</v>
      </c>
      <c r="Q99" s="5">
        <v>2</v>
      </c>
      <c r="R99" s="5">
        <v>6</v>
      </c>
      <c r="S99" s="5">
        <v>2</v>
      </c>
      <c r="T99" s="1" t="str">
        <f>VLOOKUP(B99,Param!B:E,4,FALSE)</f>
        <v>Hérault</v>
      </c>
      <c r="U99" s="1">
        <f t="shared" si="17"/>
        <v>1</v>
      </c>
      <c r="V99" s="1">
        <f t="shared" si="18"/>
        <v>3</v>
      </c>
      <c r="W99" s="1">
        <f t="shared" si="19"/>
        <v>5</v>
      </c>
      <c r="X99" s="1">
        <f t="shared" si="20"/>
        <v>3</v>
      </c>
      <c r="Y99" s="1">
        <f t="shared" si="21"/>
        <v>0</v>
      </c>
      <c r="Z99" s="1">
        <f t="shared" si="22"/>
        <v>2</v>
      </c>
      <c r="AA99" s="1">
        <f t="shared" si="23"/>
        <v>8</v>
      </c>
      <c r="AC99" s="1">
        <f t="shared" si="24"/>
        <v>18</v>
      </c>
      <c r="AD99" s="1">
        <f t="shared" si="24"/>
        <v>4</v>
      </c>
    </row>
    <row r="100" spans="1:30" ht="15.9" customHeight="1" x14ac:dyDescent="0.3">
      <c r="A100" s="4">
        <v>11340022</v>
      </c>
      <c r="B100" s="4" t="s">
        <v>140</v>
      </c>
      <c r="C100" s="2">
        <v>0</v>
      </c>
      <c r="D100" s="2">
        <v>0</v>
      </c>
      <c r="E100" s="2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1" t="str">
        <f>VLOOKUP(B100,Param!B:E,4,FALSE)</f>
        <v>Hérault</v>
      </c>
      <c r="U100" s="1">
        <f t="shared" si="17"/>
        <v>0</v>
      </c>
      <c r="V100" s="1">
        <f t="shared" si="18"/>
        <v>0</v>
      </c>
      <c r="W100" s="1">
        <f t="shared" si="19"/>
        <v>0</v>
      </c>
      <c r="X100" s="1">
        <f t="shared" si="20"/>
        <v>0</v>
      </c>
      <c r="Y100" s="1">
        <f t="shared" si="21"/>
        <v>0</v>
      </c>
      <c r="Z100" s="1">
        <f t="shared" si="22"/>
        <v>0</v>
      </c>
      <c r="AA100" s="1">
        <f t="shared" si="23"/>
        <v>0</v>
      </c>
      <c r="AC100" s="1">
        <f t="shared" si="24"/>
        <v>0</v>
      </c>
      <c r="AD100" s="1">
        <f t="shared" si="24"/>
        <v>0</v>
      </c>
    </row>
    <row r="101" spans="1:30" ht="15.9" customHeight="1" x14ac:dyDescent="0.3">
      <c r="A101" s="4">
        <v>11340033</v>
      </c>
      <c r="B101" s="4" t="s">
        <v>141</v>
      </c>
      <c r="C101" s="2">
        <v>14</v>
      </c>
      <c r="D101" s="2">
        <v>6</v>
      </c>
      <c r="E101" s="2">
        <v>20</v>
      </c>
      <c r="F101" s="5">
        <v>2</v>
      </c>
      <c r="G101" s="5">
        <v>0</v>
      </c>
      <c r="H101" s="5">
        <v>4</v>
      </c>
      <c r="I101" s="5">
        <v>0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6</v>
      </c>
      <c r="S101" s="5">
        <v>6</v>
      </c>
      <c r="T101" s="1" t="str">
        <f>VLOOKUP(B101,Param!B:E,4,FALSE)</f>
        <v>Hérault</v>
      </c>
      <c r="U101" s="1">
        <f t="shared" si="17"/>
        <v>2</v>
      </c>
      <c r="V101" s="1">
        <f t="shared" si="18"/>
        <v>4</v>
      </c>
      <c r="W101" s="1">
        <f t="shared" si="19"/>
        <v>2</v>
      </c>
      <c r="X101" s="1">
        <f t="shared" si="20"/>
        <v>0</v>
      </c>
      <c r="Y101" s="1">
        <f t="shared" si="21"/>
        <v>0</v>
      </c>
      <c r="Z101" s="1">
        <f t="shared" si="22"/>
        <v>0</v>
      </c>
      <c r="AA101" s="1">
        <f t="shared" si="23"/>
        <v>12</v>
      </c>
      <c r="AC101" s="1">
        <f t="shared" si="24"/>
        <v>14</v>
      </c>
      <c r="AD101" s="1">
        <f t="shared" si="24"/>
        <v>6</v>
      </c>
    </row>
    <row r="102" spans="1:30" ht="15.9" customHeight="1" x14ac:dyDescent="0.3">
      <c r="A102" s="4">
        <v>11340035</v>
      </c>
      <c r="B102" s="4" t="s">
        <v>142</v>
      </c>
      <c r="C102" s="2">
        <v>0</v>
      </c>
      <c r="D102" s="2">
        <v>0</v>
      </c>
      <c r="E102" s="2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1" t="str">
        <f>VLOOKUP(B102,Param!B:E,4,FALSE)</f>
        <v>Hérault</v>
      </c>
      <c r="U102" s="1">
        <f t="shared" si="17"/>
        <v>0</v>
      </c>
      <c r="V102" s="1">
        <f t="shared" si="18"/>
        <v>0</v>
      </c>
      <c r="W102" s="1">
        <f t="shared" si="19"/>
        <v>0</v>
      </c>
      <c r="X102" s="1">
        <f t="shared" si="20"/>
        <v>0</v>
      </c>
      <c r="Y102" s="1">
        <f t="shared" si="21"/>
        <v>0</v>
      </c>
      <c r="Z102" s="1">
        <f t="shared" si="22"/>
        <v>0</v>
      </c>
      <c r="AA102" s="1">
        <f t="shared" si="23"/>
        <v>0</v>
      </c>
      <c r="AC102" s="1">
        <f t="shared" si="24"/>
        <v>0</v>
      </c>
      <c r="AD102" s="1">
        <f t="shared" si="24"/>
        <v>0</v>
      </c>
    </row>
    <row r="103" spans="1:30" ht="15.9" customHeight="1" x14ac:dyDescent="0.3">
      <c r="A103" s="4">
        <v>11340040</v>
      </c>
      <c r="B103" s="4" t="s">
        <v>143</v>
      </c>
      <c r="C103" s="2">
        <v>38</v>
      </c>
      <c r="D103" s="2">
        <v>4</v>
      </c>
      <c r="E103" s="2">
        <v>42</v>
      </c>
      <c r="F103" s="5">
        <v>1</v>
      </c>
      <c r="G103" s="5">
        <v>0</v>
      </c>
      <c r="H103" s="5">
        <v>4</v>
      </c>
      <c r="I103" s="5">
        <v>0</v>
      </c>
      <c r="J103" s="5">
        <v>13</v>
      </c>
      <c r="K103" s="5">
        <v>1</v>
      </c>
      <c r="L103" s="5">
        <v>5</v>
      </c>
      <c r="M103" s="5">
        <v>1</v>
      </c>
      <c r="N103" s="5">
        <v>0</v>
      </c>
      <c r="O103" s="5">
        <v>0</v>
      </c>
      <c r="P103" s="5">
        <v>5</v>
      </c>
      <c r="Q103" s="5">
        <v>1</v>
      </c>
      <c r="R103" s="5">
        <v>10</v>
      </c>
      <c r="S103" s="5">
        <v>1</v>
      </c>
      <c r="T103" s="1" t="str">
        <f>VLOOKUP(B103,Param!B:E,4,FALSE)</f>
        <v>Hérault</v>
      </c>
      <c r="U103" s="1">
        <f t="shared" si="17"/>
        <v>1</v>
      </c>
      <c r="V103" s="1">
        <f t="shared" si="18"/>
        <v>4</v>
      </c>
      <c r="W103" s="1">
        <f t="shared" si="19"/>
        <v>14</v>
      </c>
      <c r="X103" s="1">
        <f t="shared" si="20"/>
        <v>6</v>
      </c>
      <c r="Y103" s="1">
        <f t="shared" si="21"/>
        <v>0</v>
      </c>
      <c r="Z103" s="1">
        <f t="shared" si="22"/>
        <v>6</v>
      </c>
      <c r="AA103" s="1">
        <f t="shared" si="23"/>
        <v>11</v>
      </c>
      <c r="AC103" s="1">
        <f t="shared" si="24"/>
        <v>38</v>
      </c>
      <c r="AD103" s="1">
        <f t="shared" si="24"/>
        <v>4</v>
      </c>
    </row>
    <row r="104" spans="1:30" ht="15.9" customHeight="1" x14ac:dyDescent="0.3">
      <c r="A104" s="4">
        <v>11340042</v>
      </c>
      <c r="B104" s="4" t="s">
        <v>144</v>
      </c>
      <c r="C104" s="2">
        <v>5</v>
      </c>
      <c r="D104" s="2">
        <v>0</v>
      </c>
      <c r="E104" s="2">
        <v>5</v>
      </c>
      <c r="F104" s="5">
        <v>0</v>
      </c>
      <c r="G104" s="5">
        <v>0</v>
      </c>
      <c r="H104" s="5">
        <v>3</v>
      </c>
      <c r="I104" s="5">
        <v>0</v>
      </c>
      <c r="J104" s="5">
        <v>2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1" t="str">
        <f>VLOOKUP(B104,Param!B:E,4,FALSE)</f>
        <v>Hérault</v>
      </c>
      <c r="U104" s="1">
        <f t="shared" si="17"/>
        <v>0</v>
      </c>
      <c r="V104" s="1">
        <f t="shared" si="18"/>
        <v>3</v>
      </c>
      <c r="W104" s="1">
        <f t="shared" si="19"/>
        <v>2</v>
      </c>
      <c r="X104" s="1">
        <f t="shared" si="20"/>
        <v>0</v>
      </c>
      <c r="Y104" s="1">
        <f t="shared" si="21"/>
        <v>0</v>
      </c>
      <c r="Z104" s="1">
        <f t="shared" si="22"/>
        <v>0</v>
      </c>
      <c r="AA104" s="1">
        <f t="shared" si="23"/>
        <v>0</v>
      </c>
      <c r="AC104" s="1">
        <f t="shared" si="24"/>
        <v>5</v>
      </c>
      <c r="AD104" s="1">
        <f t="shared" si="24"/>
        <v>0</v>
      </c>
    </row>
    <row r="105" spans="1:30" ht="15.9" customHeight="1" x14ac:dyDescent="0.3">
      <c r="A105" s="4">
        <v>11340047</v>
      </c>
      <c r="B105" s="4" t="s">
        <v>145</v>
      </c>
      <c r="C105" s="2">
        <v>3</v>
      </c>
      <c r="D105" s="2">
        <v>0</v>
      </c>
      <c r="E105" s="2">
        <v>3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1</v>
      </c>
      <c r="M105" s="5">
        <v>0</v>
      </c>
      <c r="N105" s="5">
        <v>0</v>
      </c>
      <c r="O105" s="5">
        <v>0</v>
      </c>
      <c r="P105" s="5">
        <v>1</v>
      </c>
      <c r="Q105" s="5">
        <v>0</v>
      </c>
      <c r="R105" s="5">
        <v>1</v>
      </c>
      <c r="S105" s="5">
        <v>0</v>
      </c>
      <c r="T105" s="1" t="str">
        <f>VLOOKUP(B105,Param!B:E,4,FALSE)</f>
        <v>Hérault</v>
      </c>
      <c r="U105" s="1">
        <f t="shared" si="17"/>
        <v>0</v>
      </c>
      <c r="V105" s="1">
        <f t="shared" si="18"/>
        <v>0</v>
      </c>
      <c r="W105" s="1">
        <f t="shared" si="19"/>
        <v>0</v>
      </c>
      <c r="X105" s="1">
        <f t="shared" si="20"/>
        <v>1</v>
      </c>
      <c r="Y105" s="1">
        <f t="shared" si="21"/>
        <v>0</v>
      </c>
      <c r="Z105" s="1">
        <f t="shared" si="22"/>
        <v>1</v>
      </c>
      <c r="AA105" s="1">
        <f t="shared" si="23"/>
        <v>1</v>
      </c>
      <c r="AC105" s="1">
        <f t="shared" si="24"/>
        <v>3</v>
      </c>
      <c r="AD105" s="1">
        <f t="shared" si="24"/>
        <v>0</v>
      </c>
    </row>
    <row r="106" spans="1:30" ht="15.9" customHeight="1" x14ac:dyDescent="0.3">
      <c r="A106" s="4">
        <v>11340049</v>
      </c>
      <c r="B106" s="4" t="s">
        <v>146</v>
      </c>
      <c r="C106" s="2">
        <v>15</v>
      </c>
      <c r="D106" s="2">
        <v>5</v>
      </c>
      <c r="E106" s="2">
        <v>20</v>
      </c>
      <c r="F106" s="5">
        <v>2</v>
      </c>
      <c r="G106" s="5">
        <v>0</v>
      </c>
      <c r="H106" s="5">
        <v>4</v>
      </c>
      <c r="I106" s="5">
        <v>1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2</v>
      </c>
      <c r="R106" s="5">
        <v>8</v>
      </c>
      <c r="S106" s="5">
        <v>2</v>
      </c>
      <c r="T106" s="1" t="str">
        <f>VLOOKUP(B106,Param!B:E,4,FALSE)</f>
        <v>Hérault</v>
      </c>
      <c r="U106" s="1">
        <f t="shared" si="17"/>
        <v>2</v>
      </c>
      <c r="V106" s="1">
        <f t="shared" si="18"/>
        <v>5</v>
      </c>
      <c r="W106" s="1">
        <f t="shared" si="19"/>
        <v>1</v>
      </c>
      <c r="X106" s="1">
        <f t="shared" si="20"/>
        <v>0</v>
      </c>
      <c r="Y106" s="1">
        <f t="shared" si="21"/>
        <v>0</v>
      </c>
      <c r="Z106" s="1">
        <f t="shared" si="22"/>
        <v>2</v>
      </c>
      <c r="AA106" s="1">
        <f t="shared" si="23"/>
        <v>10</v>
      </c>
      <c r="AC106" s="1">
        <f t="shared" si="24"/>
        <v>15</v>
      </c>
      <c r="AD106" s="1">
        <f t="shared" si="24"/>
        <v>5</v>
      </c>
    </row>
    <row r="107" spans="1:30" ht="15.9" customHeight="1" x14ac:dyDescent="0.3">
      <c r="A107" s="4">
        <v>11340053</v>
      </c>
      <c r="B107" s="4" t="s">
        <v>147</v>
      </c>
      <c r="C107" s="2">
        <v>18</v>
      </c>
      <c r="D107" s="2">
        <v>0</v>
      </c>
      <c r="E107" s="2">
        <v>18</v>
      </c>
      <c r="F107" s="5">
        <v>2</v>
      </c>
      <c r="G107" s="5">
        <v>0</v>
      </c>
      <c r="H107" s="5">
        <v>1</v>
      </c>
      <c r="I107" s="5">
        <v>0</v>
      </c>
      <c r="J107" s="5">
        <v>5</v>
      </c>
      <c r="K107" s="5">
        <v>0</v>
      </c>
      <c r="L107" s="5">
        <v>2</v>
      </c>
      <c r="M107" s="5">
        <v>0</v>
      </c>
      <c r="N107" s="5">
        <v>2</v>
      </c>
      <c r="O107" s="5">
        <v>0</v>
      </c>
      <c r="P107" s="5">
        <v>0</v>
      </c>
      <c r="Q107" s="5">
        <v>0</v>
      </c>
      <c r="R107" s="5">
        <v>6</v>
      </c>
      <c r="S107" s="5">
        <v>0</v>
      </c>
      <c r="T107" s="1" t="str">
        <f>VLOOKUP(B107,Param!B:E,4,FALSE)</f>
        <v>Hérault</v>
      </c>
      <c r="U107" s="1">
        <f t="shared" si="17"/>
        <v>2</v>
      </c>
      <c r="V107" s="1">
        <f t="shared" si="18"/>
        <v>1</v>
      </c>
      <c r="W107" s="1">
        <f t="shared" si="19"/>
        <v>5</v>
      </c>
      <c r="X107" s="1">
        <f t="shared" si="20"/>
        <v>2</v>
      </c>
      <c r="Y107" s="1">
        <f t="shared" si="21"/>
        <v>2</v>
      </c>
      <c r="Z107" s="1">
        <f t="shared" si="22"/>
        <v>0</v>
      </c>
      <c r="AA107" s="1">
        <f t="shared" si="23"/>
        <v>6</v>
      </c>
      <c r="AC107" s="1">
        <f t="shared" si="24"/>
        <v>18</v>
      </c>
      <c r="AD107" s="1">
        <f t="shared" si="24"/>
        <v>0</v>
      </c>
    </row>
    <row r="108" spans="1:30" ht="15.9" customHeight="1" x14ac:dyDescent="0.3">
      <c r="A108" s="4">
        <v>11340059</v>
      </c>
      <c r="B108" s="4" t="s">
        <v>148</v>
      </c>
      <c r="C108" s="2">
        <v>41</v>
      </c>
      <c r="D108" s="2">
        <v>9</v>
      </c>
      <c r="E108" s="2">
        <v>50</v>
      </c>
      <c r="F108" s="5">
        <v>7</v>
      </c>
      <c r="G108" s="5">
        <v>1</v>
      </c>
      <c r="H108" s="5">
        <v>7</v>
      </c>
      <c r="I108" s="5">
        <v>1</v>
      </c>
      <c r="J108" s="5">
        <v>4</v>
      </c>
      <c r="K108" s="5">
        <v>0</v>
      </c>
      <c r="L108" s="5">
        <v>6</v>
      </c>
      <c r="M108" s="5">
        <v>1</v>
      </c>
      <c r="N108" s="5">
        <v>0</v>
      </c>
      <c r="O108" s="5">
        <v>0</v>
      </c>
      <c r="P108" s="5">
        <v>7</v>
      </c>
      <c r="Q108" s="5">
        <v>1</v>
      </c>
      <c r="R108" s="5">
        <v>10</v>
      </c>
      <c r="S108" s="5">
        <v>5</v>
      </c>
      <c r="T108" s="1" t="str">
        <f>VLOOKUP(B108,Param!B:E,4,FALSE)</f>
        <v>Hérault</v>
      </c>
      <c r="U108" s="1">
        <f t="shared" si="17"/>
        <v>8</v>
      </c>
      <c r="V108" s="1">
        <f t="shared" si="18"/>
        <v>8</v>
      </c>
      <c r="W108" s="1">
        <f t="shared" si="19"/>
        <v>4</v>
      </c>
      <c r="X108" s="1">
        <f t="shared" si="20"/>
        <v>7</v>
      </c>
      <c r="Y108" s="1">
        <f t="shared" si="21"/>
        <v>0</v>
      </c>
      <c r="Z108" s="1">
        <f t="shared" si="22"/>
        <v>8</v>
      </c>
      <c r="AA108" s="1">
        <f t="shared" si="23"/>
        <v>15</v>
      </c>
      <c r="AC108" s="1">
        <f t="shared" si="24"/>
        <v>41</v>
      </c>
      <c r="AD108" s="1">
        <f t="shared" si="24"/>
        <v>9</v>
      </c>
    </row>
    <row r="109" spans="1:30" ht="15.9" customHeight="1" x14ac:dyDescent="0.3">
      <c r="A109" s="4">
        <v>11340060</v>
      </c>
      <c r="B109" s="4" t="s">
        <v>149</v>
      </c>
      <c r="C109" s="2">
        <v>34</v>
      </c>
      <c r="D109" s="2">
        <v>6</v>
      </c>
      <c r="E109" s="2">
        <v>40</v>
      </c>
      <c r="F109" s="5">
        <v>2</v>
      </c>
      <c r="G109" s="5">
        <v>1</v>
      </c>
      <c r="H109" s="5">
        <v>9</v>
      </c>
      <c r="I109" s="5">
        <v>1</v>
      </c>
      <c r="J109" s="5">
        <v>6</v>
      </c>
      <c r="K109" s="5">
        <v>1</v>
      </c>
      <c r="L109" s="5">
        <v>11</v>
      </c>
      <c r="M109" s="5">
        <v>0</v>
      </c>
      <c r="N109" s="5">
        <v>0</v>
      </c>
      <c r="O109" s="5">
        <v>1</v>
      </c>
      <c r="P109" s="5">
        <v>0</v>
      </c>
      <c r="Q109" s="5">
        <v>0</v>
      </c>
      <c r="R109" s="5">
        <v>6</v>
      </c>
      <c r="S109" s="5">
        <v>2</v>
      </c>
      <c r="T109" s="1" t="str">
        <f>VLOOKUP(B109,Param!B:E,4,FALSE)</f>
        <v>Hérault</v>
      </c>
      <c r="U109" s="1">
        <f t="shared" si="17"/>
        <v>3</v>
      </c>
      <c r="V109" s="1">
        <f t="shared" si="18"/>
        <v>10</v>
      </c>
      <c r="W109" s="1">
        <f t="shared" si="19"/>
        <v>7</v>
      </c>
      <c r="X109" s="1">
        <f t="shared" si="20"/>
        <v>11</v>
      </c>
      <c r="Y109" s="1">
        <f t="shared" si="21"/>
        <v>1</v>
      </c>
      <c r="Z109" s="1">
        <f t="shared" si="22"/>
        <v>0</v>
      </c>
      <c r="AA109" s="1">
        <f t="shared" si="23"/>
        <v>8</v>
      </c>
      <c r="AC109" s="1">
        <f t="shared" si="24"/>
        <v>34</v>
      </c>
      <c r="AD109" s="1">
        <f t="shared" si="24"/>
        <v>6</v>
      </c>
    </row>
    <row r="110" spans="1:30" ht="15.9" customHeight="1" x14ac:dyDescent="0.3">
      <c r="A110" s="4">
        <v>11340065</v>
      </c>
      <c r="B110" s="4" t="s">
        <v>151</v>
      </c>
      <c r="C110" s="2">
        <v>5</v>
      </c>
      <c r="D110" s="2">
        <v>0</v>
      </c>
      <c r="E110" s="2">
        <v>5</v>
      </c>
      <c r="F110" s="5">
        <v>0</v>
      </c>
      <c r="G110" s="5">
        <v>0</v>
      </c>
      <c r="H110" s="5">
        <v>1</v>
      </c>
      <c r="I110" s="5">
        <v>0</v>
      </c>
      <c r="J110" s="5">
        <v>2</v>
      </c>
      <c r="K110" s="5">
        <v>0</v>
      </c>
      <c r="L110" s="5">
        <v>1</v>
      </c>
      <c r="M110" s="5">
        <v>0</v>
      </c>
      <c r="N110" s="5">
        <v>1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1" t="str">
        <f>VLOOKUP(B110,Param!B:E,4,FALSE)</f>
        <v>Hérault</v>
      </c>
      <c r="U110" s="1">
        <f t="shared" si="17"/>
        <v>0</v>
      </c>
      <c r="V110" s="1">
        <f t="shared" si="18"/>
        <v>1</v>
      </c>
      <c r="W110" s="1">
        <f t="shared" si="19"/>
        <v>2</v>
      </c>
      <c r="X110" s="1">
        <f t="shared" si="20"/>
        <v>1</v>
      </c>
      <c r="Y110" s="1">
        <f t="shared" si="21"/>
        <v>1</v>
      </c>
      <c r="Z110" s="1">
        <f t="shared" si="22"/>
        <v>0</v>
      </c>
      <c r="AA110" s="1">
        <f t="shared" si="23"/>
        <v>0</v>
      </c>
      <c r="AC110" s="1">
        <f t="shared" si="24"/>
        <v>5</v>
      </c>
      <c r="AD110" s="1">
        <f t="shared" si="24"/>
        <v>0</v>
      </c>
    </row>
    <row r="111" spans="1:30" ht="15.9" customHeight="1" x14ac:dyDescent="0.3">
      <c r="A111" s="4">
        <v>11340066</v>
      </c>
      <c r="B111" s="4" t="s">
        <v>152</v>
      </c>
      <c r="C111" s="2">
        <v>1</v>
      </c>
      <c r="D111" s="2">
        <v>0</v>
      </c>
      <c r="E111" s="2">
        <v>1</v>
      </c>
      <c r="F111" s="5">
        <v>1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1" t="str">
        <f>VLOOKUP(B111,Param!B:E,4,FALSE)</f>
        <v>Hérault</v>
      </c>
      <c r="U111" s="1">
        <f t="shared" si="17"/>
        <v>1</v>
      </c>
      <c r="V111" s="1">
        <f t="shared" si="18"/>
        <v>0</v>
      </c>
      <c r="W111" s="1">
        <f t="shared" si="19"/>
        <v>0</v>
      </c>
      <c r="X111" s="1">
        <f t="shared" si="20"/>
        <v>0</v>
      </c>
      <c r="Y111" s="1">
        <f t="shared" si="21"/>
        <v>0</v>
      </c>
      <c r="Z111" s="1">
        <f t="shared" si="22"/>
        <v>0</v>
      </c>
      <c r="AA111" s="1">
        <f t="shared" si="23"/>
        <v>0</v>
      </c>
      <c r="AC111" s="1">
        <f t="shared" si="24"/>
        <v>1</v>
      </c>
      <c r="AD111" s="1">
        <f t="shared" si="24"/>
        <v>0</v>
      </c>
    </row>
    <row r="112" spans="1:30" ht="15.9" customHeight="1" x14ac:dyDescent="0.3">
      <c r="A112" s="4">
        <v>11340067</v>
      </c>
      <c r="B112" s="4" t="s">
        <v>153</v>
      </c>
      <c r="C112" s="2">
        <v>9</v>
      </c>
      <c r="D112" s="2">
        <v>4</v>
      </c>
      <c r="E112" s="2">
        <v>13</v>
      </c>
      <c r="F112" s="5">
        <v>0</v>
      </c>
      <c r="G112" s="5">
        <v>0</v>
      </c>
      <c r="H112" s="5">
        <v>3</v>
      </c>
      <c r="I112" s="5">
        <v>0</v>
      </c>
      <c r="J112" s="5">
        <v>1</v>
      </c>
      <c r="K112" s="5">
        <v>0</v>
      </c>
      <c r="L112" s="5">
        <v>0</v>
      </c>
      <c r="M112" s="5">
        <v>0</v>
      </c>
      <c r="N112" s="5">
        <v>0</v>
      </c>
      <c r="O112" s="5">
        <v>1</v>
      </c>
      <c r="P112" s="5">
        <v>0</v>
      </c>
      <c r="Q112" s="5">
        <v>0</v>
      </c>
      <c r="R112" s="5">
        <v>5</v>
      </c>
      <c r="S112" s="5">
        <v>3</v>
      </c>
      <c r="T112" s="1" t="str">
        <f>VLOOKUP(B112,Param!B:E,4,FALSE)</f>
        <v>Hérault</v>
      </c>
      <c r="U112" s="1">
        <f t="shared" si="17"/>
        <v>0</v>
      </c>
      <c r="V112" s="1">
        <f t="shared" si="18"/>
        <v>3</v>
      </c>
      <c r="W112" s="1">
        <f t="shared" si="19"/>
        <v>1</v>
      </c>
      <c r="X112" s="1">
        <f t="shared" si="20"/>
        <v>0</v>
      </c>
      <c r="Y112" s="1">
        <f t="shared" si="21"/>
        <v>1</v>
      </c>
      <c r="Z112" s="1">
        <f t="shared" si="22"/>
        <v>0</v>
      </c>
      <c r="AA112" s="1">
        <f t="shared" si="23"/>
        <v>8</v>
      </c>
      <c r="AC112" s="1">
        <f t="shared" si="24"/>
        <v>9</v>
      </c>
      <c r="AD112" s="1">
        <f t="shared" si="24"/>
        <v>4</v>
      </c>
    </row>
    <row r="113" spans="1:30" ht="15.9" customHeight="1" x14ac:dyDescent="0.3">
      <c r="A113" s="4">
        <v>11340071</v>
      </c>
      <c r="B113" s="4" t="s">
        <v>180</v>
      </c>
      <c r="C113" s="2">
        <v>31</v>
      </c>
      <c r="D113" s="2">
        <v>3</v>
      </c>
      <c r="E113" s="2">
        <v>34</v>
      </c>
      <c r="F113" s="5">
        <v>0</v>
      </c>
      <c r="G113" s="5">
        <v>0</v>
      </c>
      <c r="H113" s="5">
        <v>0</v>
      </c>
      <c r="I113" s="5">
        <v>0</v>
      </c>
      <c r="J113" s="5">
        <v>11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19</v>
      </c>
      <c r="S113" s="5">
        <v>3</v>
      </c>
      <c r="T113" s="1" t="str">
        <f>VLOOKUP(B113,Param!B:E,4,FALSE)</f>
        <v>Hérault</v>
      </c>
      <c r="U113" s="1">
        <f t="shared" si="17"/>
        <v>0</v>
      </c>
      <c r="V113" s="1">
        <f t="shared" si="18"/>
        <v>0</v>
      </c>
      <c r="W113" s="1">
        <f t="shared" si="19"/>
        <v>11</v>
      </c>
      <c r="X113" s="1">
        <f t="shared" si="20"/>
        <v>1</v>
      </c>
      <c r="Y113" s="1">
        <f t="shared" si="21"/>
        <v>0</v>
      </c>
      <c r="Z113" s="1">
        <f t="shared" si="22"/>
        <v>0</v>
      </c>
      <c r="AA113" s="1">
        <f t="shared" si="23"/>
        <v>22</v>
      </c>
      <c r="AC113" s="1">
        <f t="shared" si="24"/>
        <v>31</v>
      </c>
      <c r="AD113" s="1">
        <f t="shared" si="24"/>
        <v>3</v>
      </c>
    </row>
    <row r="114" spans="1:30" ht="15.9" customHeight="1" x14ac:dyDescent="0.3">
      <c r="A114" s="4">
        <v>11340072</v>
      </c>
      <c r="B114" s="4" t="s">
        <v>155</v>
      </c>
      <c r="C114" s="2">
        <v>0</v>
      </c>
      <c r="D114" s="2">
        <v>0</v>
      </c>
      <c r="E114" s="2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1" t="str">
        <f>VLOOKUP(B114,Param!B:E,4,FALSE)</f>
        <v>Hérault</v>
      </c>
      <c r="U114" s="1">
        <f t="shared" si="17"/>
        <v>0</v>
      </c>
      <c r="V114" s="1">
        <f t="shared" si="18"/>
        <v>0</v>
      </c>
      <c r="W114" s="1">
        <f t="shared" si="19"/>
        <v>0</v>
      </c>
      <c r="X114" s="1">
        <f t="shared" si="20"/>
        <v>0</v>
      </c>
      <c r="Y114" s="1">
        <f t="shared" si="21"/>
        <v>0</v>
      </c>
      <c r="Z114" s="1">
        <f t="shared" si="22"/>
        <v>0</v>
      </c>
      <c r="AA114" s="1">
        <f t="shared" si="23"/>
        <v>0</v>
      </c>
      <c r="AC114" s="1">
        <f t="shared" si="24"/>
        <v>0</v>
      </c>
      <c r="AD114" s="1">
        <f t="shared" si="24"/>
        <v>0</v>
      </c>
    </row>
    <row r="115" spans="1:30" ht="15.9" customHeight="1" x14ac:dyDescent="0.3">
      <c r="A115" s="4">
        <v>11340073</v>
      </c>
      <c r="B115" s="4" t="s">
        <v>156</v>
      </c>
      <c r="C115" s="2">
        <v>0</v>
      </c>
      <c r="D115" s="2">
        <v>0</v>
      </c>
      <c r="E115" s="2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1" t="str">
        <f>VLOOKUP(B115,Param!B:E,4,FALSE)</f>
        <v>Hérault</v>
      </c>
      <c r="U115" s="1">
        <f t="shared" si="17"/>
        <v>0</v>
      </c>
      <c r="V115" s="1">
        <f t="shared" si="18"/>
        <v>0</v>
      </c>
      <c r="W115" s="1">
        <f t="shared" si="19"/>
        <v>0</v>
      </c>
      <c r="X115" s="1">
        <f t="shared" si="20"/>
        <v>0</v>
      </c>
      <c r="Y115" s="1">
        <f t="shared" si="21"/>
        <v>0</v>
      </c>
      <c r="Z115" s="1">
        <f t="shared" si="22"/>
        <v>0</v>
      </c>
      <c r="AA115" s="1">
        <f t="shared" si="23"/>
        <v>0</v>
      </c>
      <c r="AC115" s="1">
        <f t="shared" si="24"/>
        <v>0</v>
      </c>
      <c r="AD115" s="1">
        <f t="shared" si="24"/>
        <v>0</v>
      </c>
    </row>
    <row r="116" spans="1:30" ht="15.9" customHeight="1" x14ac:dyDescent="0.3">
      <c r="A116" s="4">
        <v>11340075</v>
      </c>
      <c r="B116" s="4" t="s">
        <v>157</v>
      </c>
      <c r="C116" s="2">
        <v>5</v>
      </c>
      <c r="D116" s="2">
        <v>1</v>
      </c>
      <c r="E116" s="2">
        <v>6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1</v>
      </c>
      <c r="Q116" s="5">
        <v>0</v>
      </c>
      <c r="R116" s="5">
        <v>4</v>
      </c>
      <c r="S116" s="5">
        <v>1</v>
      </c>
      <c r="T116" s="1" t="str">
        <f>VLOOKUP(B116,Param!B:E,4,FALSE)</f>
        <v>Hérault</v>
      </c>
      <c r="U116" s="1">
        <f t="shared" si="17"/>
        <v>0</v>
      </c>
      <c r="V116" s="1">
        <f t="shared" si="18"/>
        <v>0</v>
      </c>
      <c r="W116" s="1">
        <f t="shared" si="19"/>
        <v>0</v>
      </c>
      <c r="X116" s="1">
        <f t="shared" si="20"/>
        <v>0</v>
      </c>
      <c r="Y116" s="1">
        <f t="shared" si="21"/>
        <v>0</v>
      </c>
      <c r="Z116" s="1">
        <f t="shared" si="22"/>
        <v>1</v>
      </c>
      <c r="AA116" s="1">
        <f t="shared" si="23"/>
        <v>5</v>
      </c>
      <c r="AC116" s="1">
        <f t="shared" si="24"/>
        <v>5</v>
      </c>
      <c r="AD116" s="1">
        <f t="shared" si="24"/>
        <v>1</v>
      </c>
    </row>
    <row r="117" spans="1:30" ht="15.9" customHeight="1" x14ac:dyDescent="0.3">
      <c r="A117" s="4">
        <v>11340076</v>
      </c>
      <c r="B117" s="4" t="s">
        <v>181</v>
      </c>
      <c r="C117" s="2">
        <v>0</v>
      </c>
      <c r="D117" s="2">
        <v>0</v>
      </c>
      <c r="E117" s="2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1" t="str">
        <f>VLOOKUP(B117,Param!B:E,4,FALSE)</f>
        <v>Hérault</v>
      </c>
      <c r="U117" s="1">
        <f t="shared" si="17"/>
        <v>0</v>
      </c>
      <c r="V117" s="1">
        <f t="shared" si="18"/>
        <v>0</v>
      </c>
      <c r="W117" s="1">
        <f t="shared" si="19"/>
        <v>0</v>
      </c>
      <c r="X117" s="1">
        <f t="shared" si="20"/>
        <v>0</v>
      </c>
      <c r="Y117" s="1">
        <f t="shared" si="21"/>
        <v>0</v>
      </c>
      <c r="Z117" s="1">
        <f t="shared" si="22"/>
        <v>0</v>
      </c>
      <c r="AA117" s="1">
        <f t="shared" si="23"/>
        <v>0</v>
      </c>
      <c r="AC117" s="1">
        <f t="shared" si="24"/>
        <v>0</v>
      </c>
      <c r="AD117" s="1">
        <f t="shared" si="24"/>
        <v>0</v>
      </c>
    </row>
    <row r="118" spans="1:30" ht="15.9" customHeight="1" x14ac:dyDescent="0.3">
      <c r="A118" s="4">
        <v>11340077</v>
      </c>
      <c r="B118" s="4" t="s">
        <v>182</v>
      </c>
      <c r="C118" s="2">
        <v>10</v>
      </c>
      <c r="D118" s="2">
        <v>8</v>
      </c>
      <c r="E118" s="2">
        <v>18</v>
      </c>
      <c r="F118" s="5">
        <v>1</v>
      </c>
      <c r="G118" s="5">
        <v>4</v>
      </c>
      <c r="H118" s="5">
        <v>0</v>
      </c>
      <c r="I118" s="5">
        <v>0</v>
      </c>
      <c r="J118" s="5">
        <v>2</v>
      </c>
      <c r="K118" s="5">
        <v>1</v>
      </c>
      <c r="L118" s="5">
        <v>0</v>
      </c>
      <c r="M118" s="5">
        <v>1</v>
      </c>
      <c r="N118" s="5">
        <v>1</v>
      </c>
      <c r="O118" s="5">
        <v>0</v>
      </c>
      <c r="P118" s="5">
        <v>1</v>
      </c>
      <c r="Q118" s="5">
        <v>0</v>
      </c>
      <c r="R118" s="5">
        <v>5</v>
      </c>
      <c r="S118" s="5">
        <v>2</v>
      </c>
      <c r="T118" s="1" t="str">
        <f>VLOOKUP(B118,Param!B:E,4,FALSE)</f>
        <v>Hérault</v>
      </c>
      <c r="U118" s="1">
        <f t="shared" si="17"/>
        <v>5</v>
      </c>
      <c r="V118" s="1">
        <f t="shared" si="18"/>
        <v>0</v>
      </c>
      <c r="W118" s="1">
        <f t="shared" si="19"/>
        <v>3</v>
      </c>
      <c r="X118" s="1">
        <f t="shared" si="20"/>
        <v>1</v>
      </c>
      <c r="Y118" s="1">
        <f t="shared" si="21"/>
        <v>1</v>
      </c>
      <c r="Z118" s="1">
        <f t="shared" si="22"/>
        <v>1</v>
      </c>
      <c r="AA118" s="1">
        <f t="shared" si="23"/>
        <v>7</v>
      </c>
      <c r="AC118" s="1">
        <f t="shared" si="24"/>
        <v>10</v>
      </c>
      <c r="AD118" s="1">
        <f t="shared" si="24"/>
        <v>8</v>
      </c>
    </row>
    <row r="119" spans="1:30" ht="15.9" customHeight="1" x14ac:dyDescent="0.3">
      <c r="A119" s="4">
        <v>11340078</v>
      </c>
      <c r="B119" s="4" t="s">
        <v>188</v>
      </c>
      <c r="C119" s="2">
        <v>8</v>
      </c>
      <c r="D119" s="2">
        <v>2</v>
      </c>
      <c r="E119" s="2">
        <v>10</v>
      </c>
      <c r="F119" s="5">
        <v>3</v>
      </c>
      <c r="G119" s="5">
        <v>0</v>
      </c>
      <c r="H119" s="5">
        <v>2</v>
      </c>
      <c r="I119" s="5">
        <v>0</v>
      </c>
      <c r="J119" s="5">
        <v>3</v>
      </c>
      <c r="K119" s="5">
        <v>2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1" t="str">
        <f>VLOOKUP(B119,Param!B:E,4,FALSE)</f>
        <v>Hérault</v>
      </c>
      <c r="U119" s="1">
        <f t="shared" si="17"/>
        <v>3</v>
      </c>
      <c r="V119" s="1">
        <f t="shared" si="18"/>
        <v>2</v>
      </c>
      <c r="W119" s="1">
        <f t="shared" si="19"/>
        <v>5</v>
      </c>
      <c r="X119" s="1">
        <f t="shared" si="20"/>
        <v>0</v>
      </c>
      <c r="Y119" s="1">
        <f t="shared" si="21"/>
        <v>0</v>
      </c>
      <c r="Z119" s="1">
        <f t="shared" si="22"/>
        <v>0</v>
      </c>
      <c r="AA119" s="1">
        <f t="shared" si="23"/>
        <v>0</v>
      </c>
      <c r="AC119" s="1">
        <f t="shared" si="24"/>
        <v>8</v>
      </c>
      <c r="AD119" s="1">
        <f t="shared" si="24"/>
        <v>2</v>
      </c>
    </row>
    <row r="120" spans="1:30" ht="15.9" customHeight="1" x14ac:dyDescent="0.3">
      <c r="A120" s="4">
        <v>11340079</v>
      </c>
      <c r="B120" s="4" t="s">
        <v>189</v>
      </c>
      <c r="C120" s="2">
        <v>87</v>
      </c>
      <c r="D120" s="2">
        <v>16</v>
      </c>
      <c r="E120" s="2">
        <v>103</v>
      </c>
      <c r="F120" s="5">
        <v>4</v>
      </c>
      <c r="G120" s="5">
        <v>0</v>
      </c>
      <c r="H120" s="5">
        <v>7</v>
      </c>
      <c r="I120" s="5">
        <v>1</v>
      </c>
      <c r="J120" s="5">
        <v>22</v>
      </c>
      <c r="K120" s="5">
        <v>0</v>
      </c>
      <c r="L120" s="5">
        <v>11</v>
      </c>
      <c r="M120" s="5">
        <v>0</v>
      </c>
      <c r="N120" s="5">
        <v>3</v>
      </c>
      <c r="O120" s="5">
        <v>0</v>
      </c>
      <c r="P120" s="5">
        <v>9</v>
      </c>
      <c r="Q120" s="5">
        <v>1</v>
      </c>
      <c r="R120" s="5">
        <v>31</v>
      </c>
      <c r="S120" s="5">
        <v>14</v>
      </c>
      <c r="T120" s="1" t="str">
        <f>VLOOKUP(B120,Param!B:E,4,FALSE)</f>
        <v>Hérault</v>
      </c>
      <c r="U120" s="1">
        <f t="shared" si="17"/>
        <v>4</v>
      </c>
      <c r="V120" s="1">
        <f t="shared" si="18"/>
        <v>8</v>
      </c>
      <c r="W120" s="1">
        <f t="shared" si="19"/>
        <v>22</v>
      </c>
      <c r="X120" s="1">
        <f t="shared" si="20"/>
        <v>11</v>
      </c>
      <c r="Y120" s="1">
        <f t="shared" si="21"/>
        <v>3</v>
      </c>
      <c r="Z120" s="1">
        <f t="shared" si="22"/>
        <v>10</v>
      </c>
      <c r="AA120" s="1">
        <f t="shared" si="23"/>
        <v>45</v>
      </c>
      <c r="AC120" s="1">
        <f t="shared" si="24"/>
        <v>87</v>
      </c>
      <c r="AD120" s="1">
        <f t="shared" si="24"/>
        <v>16</v>
      </c>
    </row>
    <row r="121" spans="1:30" ht="15.9" customHeight="1" x14ac:dyDescent="0.3">
      <c r="A121" s="4">
        <v>11460010</v>
      </c>
      <c r="B121" s="4" t="s">
        <v>64</v>
      </c>
      <c r="C121" s="2">
        <v>24</v>
      </c>
      <c r="D121" s="2">
        <v>8</v>
      </c>
      <c r="E121" s="2">
        <v>32</v>
      </c>
      <c r="F121" s="5">
        <v>0</v>
      </c>
      <c r="G121" s="5">
        <v>0</v>
      </c>
      <c r="H121" s="5">
        <v>2</v>
      </c>
      <c r="I121" s="5">
        <v>0</v>
      </c>
      <c r="J121" s="5">
        <v>6</v>
      </c>
      <c r="K121" s="5">
        <v>0</v>
      </c>
      <c r="L121" s="5">
        <v>1</v>
      </c>
      <c r="M121" s="5">
        <v>0</v>
      </c>
      <c r="N121" s="5">
        <v>0</v>
      </c>
      <c r="O121" s="5">
        <v>0</v>
      </c>
      <c r="P121" s="5">
        <v>2</v>
      </c>
      <c r="Q121" s="5">
        <v>2</v>
      </c>
      <c r="R121" s="5">
        <v>13</v>
      </c>
      <c r="S121" s="5">
        <v>6</v>
      </c>
      <c r="T121" s="1" t="str">
        <f>VLOOKUP(B121,Param!B:E,4,FALSE)</f>
        <v>Lot</v>
      </c>
      <c r="U121" s="1">
        <f t="shared" si="17"/>
        <v>0</v>
      </c>
      <c r="V121" s="1">
        <f t="shared" si="18"/>
        <v>2</v>
      </c>
      <c r="W121" s="1">
        <f t="shared" si="19"/>
        <v>6</v>
      </c>
      <c r="X121" s="1">
        <f t="shared" si="20"/>
        <v>1</v>
      </c>
      <c r="Y121" s="1">
        <f t="shared" si="21"/>
        <v>0</v>
      </c>
      <c r="Z121" s="1">
        <f t="shared" si="22"/>
        <v>4</v>
      </c>
      <c r="AA121" s="1">
        <f t="shared" si="23"/>
        <v>19</v>
      </c>
      <c r="AC121" s="1">
        <f t="shared" si="24"/>
        <v>24</v>
      </c>
      <c r="AD121" s="1">
        <f t="shared" si="24"/>
        <v>8</v>
      </c>
    </row>
    <row r="122" spans="1:30" ht="15.9" customHeight="1" x14ac:dyDescent="0.3">
      <c r="A122" s="4">
        <v>11460012</v>
      </c>
      <c r="B122" s="4" t="s">
        <v>65</v>
      </c>
      <c r="C122" s="2">
        <v>14</v>
      </c>
      <c r="D122" s="2">
        <v>7</v>
      </c>
      <c r="E122" s="2">
        <v>21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2</v>
      </c>
      <c r="Q122" s="5">
        <v>1</v>
      </c>
      <c r="R122" s="5">
        <v>12</v>
      </c>
      <c r="S122" s="5">
        <v>6</v>
      </c>
      <c r="T122" s="1" t="str">
        <f>VLOOKUP(B122,Param!B:E,4,FALSE)</f>
        <v>Lot</v>
      </c>
      <c r="U122" s="1">
        <f t="shared" si="17"/>
        <v>0</v>
      </c>
      <c r="V122" s="1">
        <f t="shared" si="18"/>
        <v>0</v>
      </c>
      <c r="W122" s="1">
        <f t="shared" si="19"/>
        <v>0</v>
      </c>
      <c r="X122" s="1">
        <f t="shared" si="20"/>
        <v>0</v>
      </c>
      <c r="Y122" s="1">
        <f t="shared" si="21"/>
        <v>0</v>
      </c>
      <c r="Z122" s="1">
        <f t="shared" si="22"/>
        <v>3</v>
      </c>
      <c r="AA122" s="1">
        <f t="shared" si="23"/>
        <v>18</v>
      </c>
      <c r="AC122" s="1">
        <f t="shared" si="24"/>
        <v>14</v>
      </c>
      <c r="AD122" s="1">
        <f t="shared" si="24"/>
        <v>7</v>
      </c>
    </row>
    <row r="123" spans="1:30" ht="15.9" customHeight="1" x14ac:dyDescent="0.3">
      <c r="A123" s="4">
        <v>11460017</v>
      </c>
      <c r="B123" s="4" t="s">
        <v>66</v>
      </c>
      <c r="C123" s="2">
        <v>9</v>
      </c>
      <c r="D123" s="2">
        <v>0</v>
      </c>
      <c r="E123" s="2">
        <v>9</v>
      </c>
      <c r="F123" s="5">
        <v>1</v>
      </c>
      <c r="G123" s="5">
        <v>0</v>
      </c>
      <c r="H123" s="5">
        <v>4</v>
      </c>
      <c r="I123" s="5">
        <v>0</v>
      </c>
      <c r="J123" s="5">
        <v>1</v>
      </c>
      <c r="K123" s="5">
        <v>0</v>
      </c>
      <c r="L123" s="5">
        <v>3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1" t="str">
        <f>VLOOKUP(B123,Param!B:E,4,FALSE)</f>
        <v>Lot</v>
      </c>
      <c r="U123" s="1">
        <f t="shared" si="17"/>
        <v>1</v>
      </c>
      <c r="V123" s="1">
        <f t="shared" si="18"/>
        <v>4</v>
      </c>
      <c r="W123" s="1">
        <f t="shared" si="19"/>
        <v>1</v>
      </c>
      <c r="X123" s="1">
        <f t="shared" si="20"/>
        <v>3</v>
      </c>
      <c r="Y123" s="1">
        <f t="shared" si="21"/>
        <v>0</v>
      </c>
      <c r="Z123" s="1">
        <f t="shared" si="22"/>
        <v>0</v>
      </c>
      <c r="AA123" s="1">
        <f t="shared" si="23"/>
        <v>0</v>
      </c>
      <c r="AC123" s="1">
        <f t="shared" si="24"/>
        <v>9</v>
      </c>
      <c r="AD123" s="1">
        <f t="shared" si="24"/>
        <v>0</v>
      </c>
    </row>
    <row r="124" spans="1:30" ht="15.9" customHeight="1" x14ac:dyDescent="0.3">
      <c r="A124" s="4">
        <v>11460021</v>
      </c>
      <c r="B124" s="4" t="s">
        <v>198</v>
      </c>
      <c r="C124" s="2">
        <v>17</v>
      </c>
      <c r="D124" s="2">
        <v>5</v>
      </c>
      <c r="E124" s="2">
        <v>22</v>
      </c>
      <c r="F124" s="5">
        <v>0</v>
      </c>
      <c r="G124" s="5">
        <v>0</v>
      </c>
      <c r="H124" s="5">
        <v>0</v>
      </c>
      <c r="I124" s="5">
        <v>0</v>
      </c>
      <c r="J124" s="5">
        <v>3</v>
      </c>
      <c r="K124" s="5">
        <v>0</v>
      </c>
      <c r="L124" s="5">
        <v>4</v>
      </c>
      <c r="M124" s="5">
        <v>1</v>
      </c>
      <c r="N124" s="5">
        <v>0</v>
      </c>
      <c r="O124" s="5">
        <v>1</v>
      </c>
      <c r="P124" s="5">
        <v>3</v>
      </c>
      <c r="Q124" s="5">
        <v>1</v>
      </c>
      <c r="R124" s="5">
        <v>7</v>
      </c>
      <c r="S124" s="5">
        <v>2</v>
      </c>
      <c r="T124" s="1" t="str">
        <f>VLOOKUP(B124,Param!B:E,4,FALSE)</f>
        <v>Lot</v>
      </c>
      <c r="U124" s="1">
        <f t="shared" si="17"/>
        <v>0</v>
      </c>
      <c r="V124" s="1">
        <f t="shared" si="18"/>
        <v>0</v>
      </c>
      <c r="W124" s="1">
        <f t="shared" si="19"/>
        <v>3</v>
      </c>
      <c r="X124" s="1">
        <f t="shared" si="20"/>
        <v>5</v>
      </c>
      <c r="Y124" s="1">
        <f t="shared" si="21"/>
        <v>1</v>
      </c>
      <c r="Z124" s="1">
        <f t="shared" si="22"/>
        <v>4</v>
      </c>
      <c r="AA124" s="1">
        <f t="shared" si="23"/>
        <v>9</v>
      </c>
      <c r="AC124" s="1">
        <f t="shared" si="24"/>
        <v>17</v>
      </c>
      <c r="AD124" s="1">
        <f t="shared" si="24"/>
        <v>5</v>
      </c>
    </row>
    <row r="125" spans="1:30" ht="15.9" customHeight="1" x14ac:dyDescent="0.3">
      <c r="A125" s="4">
        <v>11460022</v>
      </c>
      <c r="B125" s="4" t="s">
        <v>68</v>
      </c>
      <c r="C125" s="2">
        <v>0</v>
      </c>
      <c r="D125" s="2">
        <v>0</v>
      </c>
      <c r="E125" s="2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1" t="str">
        <f>VLOOKUP(B125,Param!B:E,4,FALSE)</f>
        <v>Lot</v>
      </c>
      <c r="U125" s="1">
        <f t="shared" si="17"/>
        <v>0</v>
      </c>
      <c r="V125" s="1">
        <f t="shared" si="18"/>
        <v>0</v>
      </c>
      <c r="W125" s="1">
        <f t="shared" si="19"/>
        <v>0</v>
      </c>
      <c r="X125" s="1">
        <f t="shared" si="20"/>
        <v>0</v>
      </c>
      <c r="Y125" s="1">
        <f t="shared" si="21"/>
        <v>0</v>
      </c>
      <c r="Z125" s="1">
        <f t="shared" si="22"/>
        <v>0</v>
      </c>
      <c r="AA125" s="1">
        <f t="shared" si="23"/>
        <v>0</v>
      </c>
      <c r="AC125" s="1">
        <f t="shared" si="24"/>
        <v>0</v>
      </c>
      <c r="AD125" s="1">
        <f t="shared" si="24"/>
        <v>0</v>
      </c>
    </row>
    <row r="126" spans="1:30" ht="15.9" customHeight="1" x14ac:dyDescent="0.3">
      <c r="A126" s="4">
        <v>11460023</v>
      </c>
      <c r="B126" s="4" t="s">
        <v>69</v>
      </c>
      <c r="C126" s="2">
        <v>0</v>
      </c>
      <c r="D126" s="2">
        <v>0</v>
      </c>
      <c r="E126" s="2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1" t="str">
        <f>VLOOKUP(B126,Param!B:E,4,FALSE)</f>
        <v>Lot</v>
      </c>
      <c r="U126" s="1">
        <f t="shared" si="17"/>
        <v>0</v>
      </c>
      <c r="V126" s="1">
        <f t="shared" si="18"/>
        <v>0</v>
      </c>
      <c r="W126" s="1">
        <f t="shared" si="19"/>
        <v>0</v>
      </c>
      <c r="X126" s="1">
        <f t="shared" si="20"/>
        <v>0</v>
      </c>
      <c r="Y126" s="1">
        <f t="shared" si="21"/>
        <v>0</v>
      </c>
      <c r="Z126" s="1">
        <f t="shared" si="22"/>
        <v>0</v>
      </c>
      <c r="AA126" s="1">
        <f t="shared" si="23"/>
        <v>0</v>
      </c>
      <c r="AC126" s="1">
        <f t="shared" si="24"/>
        <v>0</v>
      </c>
      <c r="AD126" s="1">
        <f t="shared" si="24"/>
        <v>0</v>
      </c>
    </row>
    <row r="127" spans="1:30" ht="15.9" customHeight="1" x14ac:dyDescent="0.3">
      <c r="A127" s="4">
        <v>11460024</v>
      </c>
      <c r="B127" s="4" t="s">
        <v>70</v>
      </c>
      <c r="C127" s="2">
        <v>5</v>
      </c>
      <c r="D127" s="2">
        <v>0</v>
      </c>
      <c r="E127" s="2">
        <v>5</v>
      </c>
      <c r="F127" s="5">
        <v>1</v>
      </c>
      <c r="G127" s="5">
        <v>0</v>
      </c>
      <c r="H127" s="5">
        <v>0</v>
      </c>
      <c r="I127" s="5">
        <v>0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2</v>
      </c>
      <c r="S127" s="5">
        <v>0</v>
      </c>
      <c r="T127" s="1" t="str">
        <f>VLOOKUP(B127,Param!B:E,4,FALSE)</f>
        <v>Lot</v>
      </c>
      <c r="U127" s="1">
        <f t="shared" si="17"/>
        <v>1</v>
      </c>
      <c r="V127" s="1">
        <f t="shared" si="18"/>
        <v>0</v>
      </c>
      <c r="W127" s="1">
        <f t="shared" si="19"/>
        <v>2</v>
      </c>
      <c r="X127" s="1">
        <f t="shared" si="20"/>
        <v>0</v>
      </c>
      <c r="Y127" s="1">
        <f t="shared" si="21"/>
        <v>0</v>
      </c>
      <c r="Z127" s="1">
        <f t="shared" si="22"/>
        <v>0</v>
      </c>
      <c r="AA127" s="1">
        <f t="shared" si="23"/>
        <v>2</v>
      </c>
      <c r="AC127" s="1">
        <f t="shared" si="24"/>
        <v>5</v>
      </c>
      <c r="AD127" s="1">
        <f t="shared" si="24"/>
        <v>0</v>
      </c>
    </row>
    <row r="128" spans="1:30" ht="15.9" customHeight="1" x14ac:dyDescent="0.3">
      <c r="A128" s="4">
        <v>11460027</v>
      </c>
      <c r="B128" s="4" t="s">
        <v>191</v>
      </c>
      <c r="C128" s="2">
        <v>20</v>
      </c>
      <c r="D128" s="2">
        <v>3</v>
      </c>
      <c r="E128" s="2">
        <v>23</v>
      </c>
      <c r="F128" s="5">
        <v>0</v>
      </c>
      <c r="G128" s="5">
        <v>0</v>
      </c>
      <c r="H128" s="5">
        <v>3</v>
      </c>
      <c r="I128" s="5">
        <v>0</v>
      </c>
      <c r="J128" s="5">
        <v>6</v>
      </c>
      <c r="K128" s="5">
        <v>0</v>
      </c>
      <c r="L128" s="5">
        <v>2</v>
      </c>
      <c r="M128" s="5">
        <v>0</v>
      </c>
      <c r="N128" s="5">
        <v>0</v>
      </c>
      <c r="O128" s="5">
        <v>0</v>
      </c>
      <c r="P128" s="5">
        <v>0</v>
      </c>
      <c r="Q128" s="5">
        <v>1</v>
      </c>
      <c r="R128" s="5">
        <v>9</v>
      </c>
      <c r="S128" s="5">
        <v>2</v>
      </c>
      <c r="T128" s="1" t="str">
        <f>VLOOKUP(B128,Param!B:E,4,FALSE)</f>
        <v>Lot</v>
      </c>
      <c r="U128" s="1">
        <f t="shared" si="17"/>
        <v>0</v>
      </c>
      <c r="V128" s="1">
        <f t="shared" si="18"/>
        <v>3</v>
      </c>
      <c r="W128" s="1">
        <f t="shared" si="19"/>
        <v>6</v>
      </c>
      <c r="X128" s="1">
        <f t="shared" si="20"/>
        <v>2</v>
      </c>
      <c r="Y128" s="1">
        <f t="shared" si="21"/>
        <v>0</v>
      </c>
      <c r="Z128" s="1">
        <f t="shared" si="22"/>
        <v>1</v>
      </c>
      <c r="AA128" s="1">
        <f t="shared" si="23"/>
        <v>11</v>
      </c>
      <c r="AC128" s="1">
        <f t="shared" si="24"/>
        <v>20</v>
      </c>
      <c r="AD128" s="1">
        <f t="shared" si="24"/>
        <v>3</v>
      </c>
    </row>
    <row r="129" spans="1:30" ht="15.9" customHeight="1" x14ac:dyDescent="0.3">
      <c r="A129" s="4">
        <v>11460028</v>
      </c>
      <c r="B129" s="4" t="s">
        <v>199</v>
      </c>
      <c r="C129" s="2">
        <v>10</v>
      </c>
      <c r="D129" s="2">
        <v>4</v>
      </c>
      <c r="E129" s="2">
        <v>14</v>
      </c>
      <c r="F129" s="5">
        <v>0</v>
      </c>
      <c r="G129" s="5">
        <v>0</v>
      </c>
      <c r="H129" s="5">
        <v>1</v>
      </c>
      <c r="I129" s="5">
        <v>0</v>
      </c>
      <c r="J129" s="5">
        <v>2</v>
      </c>
      <c r="K129" s="5">
        <v>2</v>
      </c>
      <c r="L129" s="5">
        <v>1</v>
      </c>
      <c r="M129" s="5">
        <v>0</v>
      </c>
      <c r="N129" s="5">
        <v>0</v>
      </c>
      <c r="O129" s="5">
        <v>0</v>
      </c>
      <c r="P129" s="5">
        <v>1</v>
      </c>
      <c r="Q129" s="5">
        <v>0</v>
      </c>
      <c r="R129" s="5">
        <v>5</v>
      </c>
      <c r="S129" s="5">
        <v>2</v>
      </c>
      <c r="T129" s="1" t="str">
        <f>VLOOKUP(B129,Param!B:E,4,FALSE)</f>
        <v>Lot</v>
      </c>
      <c r="U129" s="1">
        <f t="shared" ref="U129:U173" si="25">F129+G129</f>
        <v>0</v>
      </c>
      <c r="V129" s="1">
        <f t="shared" ref="V129:V173" si="26">I129+H129</f>
        <v>1</v>
      </c>
      <c r="W129" s="1">
        <f t="shared" ref="W129:W173" si="27">J129+K129</f>
        <v>4</v>
      </c>
      <c r="X129" s="1">
        <f t="shared" ref="X129:X173" si="28">L129+M129</f>
        <v>1</v>
      </c>
      <c r="Y129" s="1">
        <f t="shared" ref="Y129:Y173" si="29">N129+O129</f>
        <v>0</v>
      </c>
      <c r="Z129" s="1">
        <f t="shared" ref="Z129:Z173" si="30">P129+Q129</f>
        <v>1</v>
      </c>
      <c r="AA129" s="1">
        <f t="shared" ref="AA129:AA173" si="31">R129+S129</f>
        <v>7</v>
      </c>
      <c r="AC129" s="1">
        <f t="shared" ref="AC129:AD173" si="32">C129</f>
        <v>10</v>
      </c>
      <c r="AD129" s="1">
        <f t="shared" si="32"/>
        <v>4</v>
      </c>
    </row>
    <row r="130" spans="1:30" ht="15.9" customHeight="1" x14ac:dyDescent="0.3">
      <c r="A130" s="4">
        <v>11460029</v>
      </c>
      <c r="B130" s="4" t="s">
        <v>200</v>
      </c>
      <c r="C130" s="2">
        <v>17</v>
      </c>
      <c r="D130" s="2">
        <v>12</v>
      </c>
      <c r="E130" s="2">
        <v>29</v>
      </c>
      <c r="F130" s="5">
        <v>2</v>
      </c>
      <c r="G130" s="5">
        <v>0</v>
      </c>
      <c r="H130" s="5">
        <v>3</v>
      </c>
      <c r="I130" s="5">
        <v>2</v>
      </c>
      <c r="J130" s="5">
        <v>0</v>
      </c>
      <c r="K130" s="5">
        <v>4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12</v>
      </c>
      <c r="S130" s="5">
        <v>6</v>
      </c>
      <c r="T130" s="1" t="str">
        <f>VLOOKUP(B130,Param!B:E,4,FALSE)</f>
        <v>Lot</v>
      </c>
      <c r="U130" s="1">
        <f t="shared" si="25"/>
        <v>2</v>
      </c>
      <c r="V130" s="1">
        <f t="shared" si="26"/>
        <v>5</v>
      </c>
      <c r="W130" s="1">
        <f t="shared" si="27"/>
        <v>4</v>
      </c>
      <c r="X130" s="1">
        <f t="shared" si="28"/>
        <v>0</v>
      </c>
      <c r="Y130" s="1">
        <f t="shared" si="29"/>
        <v>0</v>
      </c>
      <c r="Z130" s="1">
        <f t="shared" si="30"/>
        <v>0</v>
      </c>
      <c r="AA130" s="1">
        <f t="shared" si="31"/>
        <v>18</v>
      </c>
      <c r="AC130" s="1">
        <f t="shared" si="32"/>
        <v>17</v>
      </c>
      <c r="AD130" s="1">
        <f t="shared" si="32"/>
        <v>12</v>
      </c>
    </row>
    <row r="131" spans="1:30" ht="15.9" customHeight="1" x14ac:dyDescent="0.3">
      <c r="A131" s="4">
        <v>11480006</v>
      </c>
      <c r="B131" s="4" t="s">
        <v>158</v>
      </c>
      <c r="C131" s="2">
        <v>10</v>
      </c>
      <c r="D131" s="2">
        <v>6</v>
      </c>
      <c r="E131" s="2">
        <v>16</v>
      </c>
      <c r="F131" s="5">
        <v>0</v>
      </c>
      <c r="G131" s="5">
        <v>0</v>
      </c>
      <c r="H131" s="5">
        <v>0</v>
      </c>
      <c r="I131" s="5">
        <v>0</v>
      </c>
      <c r="J131" s="5">
        <v>2</v>
      </c>
      <c r="K131" s="5">
        <v>1</v>
      </c>
      <c r="L131" s="5">
        <v>1</v>
      </c>
      <c r="M131" s="5">
        <v>0</v>
      </c>
      <c r="N131" s="5">
        <v>1</v>
      </c>
      <c r="O131" s="5">
        <v>0</v>
      </c>
      <c r="P131" s="5">
        <v>0</v>
      </c>
      <c r="Q131" s="5">
        <v>3</v>
      </c>
      <c r="R131" s="5">
        <v>6</v>
      </c>
      <c r="S131" s="5">
        <v>2</v>
      </c>
      <c r="T131" s="1" t="str">
        <f>VLOOKUP(B131,Param!B:E,4,FALSE)</f>
        <v>Lozère</v>
      </c>
      <c r="U131" s="1">
        <f t="shared" si="25"/>
        <v>0</v>
      </c>
      <c r="V131" s="1">
        <f t="shared" si="26"/>
        <v>0</v>
      </c>
      <c r="W131" s="1">
        <f t="shared" si="27"/>
        <v>3</v>
      </c>
      <c r="X131" s="1">
        <f t="shared" si="28"/>
        <v>1</v>
      </c>
      <c r="Y131" s="1">
        <f t="shared" si="29"/>
        <v>1</v>
      </c>
      <c r="Z131" s="1">
        <f t="shared" si="30"/>
        <v>3</v>
      </c>
      <c r="AA131" s="1">
        <f t="shared" si="31"/>
        <v>8</v>
      </c>
      <c r="AC131" s="1">
        <f t="shared" si="32"/>
        <v>10</v>
      </c>
      <c r="AD131" s="1">
        <f t="shared" si="32"/>
        <v>6</v>
      </c>
    </row>
    <row r="132" spans="1:30" ht="15.9" customHeight="1" x14ac:dyDescent="0.3">
      <c r="A132" s="4">
        <v>11480020</v>
      </c>
      <c r="B132" s="4" t="s">
        <v>160</v>
      </c>
      <c r="C132" s="2">
        <v>9</v>
      </c>
      <c r="D132" s="2">
        <v>1</v>
      </c>
      <c r="E132" s="2">
        <v>10</v>
      </c>
      <c r="F132" s="5">
        <v>0</v>
      </c>
      <c r="G132" s="5">
        <v>0</v>
      </c>
      <c r="H132" s="5">
        <v>0</v>
      </c>
      <c r="I132" s="5">
        <v>0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2</v>
      </c>
      <c r="Q132" s="5">
        <v>0</v>
      </c>
      <c r="R132" s="5">
        <v>6</v>
      </c>
      <c r="S132" s="5">
        <v>1</v>
      </c>
      <c r="T132" s="1" t="str">
        <f>VLOOKUP(B132,Param!B:E,4,FALSE)</f>
        <v>Lozère</v>
      </c>
      <c r="U132" s="1">
        <f t="shared" si="25"/>
        <v>0</v>
      </c>
      <c r="V132" s="1">
        <f t="shared" si="26"/>
        <v>0</v>
      </c>
      <c r="W132" s="1">
        <f t="shared" si="27"/>
        <v>1</v>
      </c>
      <c r="X132" s="1">
        <f t="shared" si="28"/>
        <v>0</v>
      </c>
      <c r="Y132" s="1">
        <f t="shared" si="29"/>
        <v>0</v>
      </c>
      <c r="Z132" s="1">
        <f t="shared" si="30"/>
        <v>2</v>
      </c>
      <c r="AA132" s="1">
        <f t="shared" si="31"/>
        <v>7</v>
      </c>
      <c r="AC132" s="1">
        <f t="shared" si="32"/>
        <v>9</v>
      </c>
      <c r="AD132" s="1">
        <f t="shared" si="32"/>
        <v>1</v>
      </c>
    </row>
    <row r="133" spans="1:30" ht="15.9" customHeight="1" x14ac:dyDescent="0.3">
      <c r="A133" s="4">
        <v>11480027</v>
      </c>
      <c r="B133" s="4" t="s">
        <v>192</v>
      </c>
      <c r="C133" s="2">
        <v>17</v>
      </c>
      <c r="D133" s="2">
        <v>9</v>
      </c>
      <c r="E133" s="2">
        <v>26</v>
      </c>
      <c r="F133" s="5">
        <v>2</v>
      </c>
      <c r="G133" s="5">
        <v>2</v>
      </c>
      <c r="H133" s="5">
        <v>2</v>
      </c>
      <c r="I133" s="5">
        <v>0</v>
      </c>
      <c r="J133" s="5">
        <v>4</v>
      </c>
      <c r="K133" s="5">
        <v>0</v>
      </c>
      <c r="L133" s="5">
        <v>0</v>
      </c>
      <c r="M133" s="5">
        <v>0</v>
      </c>
      <c r="N133" s="5">
        <v>1</v>
      </c>
      <c r="O133" s="5">
        <v>0</v>
      </c>
      <c r="P133" s="5">
        <v>1</v>
      </c>
      <c r="Q133" s="5">
        <v>2</v>
      </c>
      <c r="R133" s="5">
        <v>7</v>
      </c>
      <c r="S133" s="5">
        <v>5</v>
      </c>
      <c r="T133" s="1" t="str">
        <f>VLOOKUP(B133,Param!B:E,4,FALSE)</f>
        <v>Lozère</v>
      </c>
      <c r="U133" s="1">
        <f t="shared" si="25"/>
        <v>4</v>
      </c>
      <c r="V133" s="1">
        <f t="shared" si="26"/>
        <v>2</v>
      </c>
      <c r="W133" s="1">
        <f t="shared" si="27"/>
        <v>4</v>
      </c>
      <c r="X133" s="1">
        <f t="shared" si="28"/>
        <v>0</v>
      </c>
      <c r="Y133" s="1">
        <f t="shared" si="29"/>
        <v>1</v>
      </c>
      <c r="Z133" s="1">
        <f t="shared" si="30"/>
        <v>3</v>
      </c>
      <c r="AA133" s="1">
        <f t="shared" si="31"/>
        <v>12</v>
      </c>
      <c r="AC133" s="1">
        <f t="shared" si="32"/>
        <v>17</v>
      </c>
      <c r="AD133" s="1">
        <f t="shared" si="32"/>
        <v>9</v>
      </c>
    </row>
    <row r="134" spans="1:30" ht="15.9" customHeight="1" x14ac:dyDescent="0.3">
      <c r="A134" s="4">
        <v>11480028</v>
      </c>
      <c r="B134" s="4" t="s">
        <v>162</v>
      </c>
      <c r="C134" s="2">
        <v>11</v>
      </c>
      <c r="D134" s="2">
        <v>1</v>
      </c>
      <c r="E134" s="2">
        <v>12</v>
      </c>
      <c r="F134" s="5">
        <v>2</v>
      </c>
      <c r="G134" s="5">
        <v>0</v>
      </c>
      <c r="H134" s="5">
        <v>1</v>
      </c>
      <c r="I134" s="5">
        <v>0</v>
      </c>
      <c r="J134" s="5">
        <v>0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5</v>
      </c>
      <c r="S134" s="5">
        <v>1</v>
      </c>
      <c r="T134" s="1" t="str">
        <f>VLOOKUP(B134,Param!B:E,4,FALSE)</f>
        <v>Lozère</v>
      </c>
      <c r="U134" s="1">
        <f t="shared" si="25"/>
        <v>2</v>
      </c>
      <c r="V134" s="1">
        <f t="shared" si="26"/>
        <v>1</v>
      </c>
      <c r="W134" s="1">
        <f t="shared" si="27"/>
        <v>0</v>
      </c>
      <c r="X134" s="1">
        <f t="shared" si="28"/>
        <v>1</v>
      </c>
      <c r="Y134" s="1">
        <f t="shared" si="29"/>
        <v>0</v>
      </c>
      <c r="Z134" s="1">
        <f t="shared" si="30"/>
        <v>2</v>
      </c>
      <c r="AA134" s="1">
        <f t="shared" si="31"/>
        <v>6</v>
      </c>
      <c r="AC134" s="1">
        <f t="shared" si="32"/>
        <v>11</v>
      </c>
      <c r="AD134" s="1">
        <f t="shared" si="32"/>
        <v>1</v>
      </c>
    </row>
    <row r="135" spans="1:30" ht="15.9" customHeight="1" x14ac:dyDescent="0.3">
      <c r="A135" s="4">
        <v>11480037</v>
      </c>
      <c r="B135" s="4" t="s">
        <v>193</v>
      </c>
      <c r="C135" s="2">
        <v>0</v>
      </c>
      <c r="D135" s="2">
        <v>0</v>
      </c>
      <c r="E135" s="2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1" t="str">
        <f>VLOOKUP(B135,Param!B:E,4,FALSE)</f>
        <v>Lozère</v>
      </c>
      <c r="U135" s="1">
        <f t="shared" si="25"/>
        <v>0</v>
      </c>
      <c r="V135" s="1">
        <f t="shared" si="26"/>
        <v>0</v>
      </c>
      <c r="W135" s="1">
        <f t="shared" si="27"/>
        <v>0</v>
      </c>
      <c r="X135" s="1">
        <f t="shared" si="28"/>
        <v>0</v>
      </c>
      <c r="Y135" s="1">
        <f t="shared" si="29"/>
        <v>0</v>
      </c>
      <c r="Z135" s="1">
        <f t="shared" si="30"/>
        <v>0</v>
      </c>
      <c r="AA135" s="1">
        <f t="shared" si="31"/>
        <v>0</v>
      </c>
      <c r="AC135" s="1">
        <f t="shared" si="32"/>
        <v>0</v>
      </c>
      <c r="AD135" s="1">
        <f t="shared" si="32"/>
        <v>0</v>
      </c>
    </row>
    <row r="136" spans="1:30" ht="15.9" customHeight="1" x14ac:dyDescent="0.3">
      <c r="A136" s="4">
        <v>11650004</v>
      </c>
      <c r="B136" s="4" t="s">
        <v>73</v>
      </c>
      <c r="C136" s="2">
        <v>22</v>
      </c>
      <c r="D136" s="2">
        <v>7</v>
      </c>
      <c r="E136" s="2">
        <v>29</v>
      </c>
      <c r="F136" s="5">
        <v>6</v>
      </c>
      <c r="G136" s="5">
        <v>1</v>
      </c>
      <c r="H136" s="5">
        <v>4</v>
      </c>
      <c r="I136" s="5">
        <v>2</v>
      </c>
      <c r="J136" s="5">
        <v>4</v>
      </c>
      <c r="K136" s="5">
        <v>0</v>
      </c>
      <c r="L136" s="5">
        <v>2</v>
      </c>
      <c r="M136" s="5">
        <v>1</v>
      </c>
      <c r="N136" s="5">
        <v>0</v>
      </c>
      <c r="O136" s="5">
        <v>0</v>
      </c>
      <c r="P136" s="5">
        <v>0</v>
      </c>
      <c r="Q136" s="5">
        <v>0</v>
      </c>
      <c r="R136" s="5">
        <v>6</v>
      </c>
      <c r="S136" s="5">
        <v>3</v>
      </c>
      <c r="T136" s="1" t="str">
        <f>VLOOKUP(B136,Param!B:E,4,FALSE)</f>
        <v>Haute Pyrénées</v>
      </c>
      <c r="U136" s="1">
        <f t="shared" si="25"/>
        <v>7</v>
      </c>
      <c r="V136" s="1">
        <f t="shared" si="26"/>
        <v>6</v>
      </c>
      <c r="W136" s="1">
        <f t="shared" si="27"/>
        <v>4</v>
      </c>
      <c r="X136" s="1">
        <f t="shared" si="28"/>
        <v>3</v>
      </c>
      <c r="Y136" s="1">
        <f t="shared" si="29"/>
        <v>0</v>
      </c>
      <c r="Z136" s="1">
        <f t="shared" si="30"/>
        <v>0</v>
      </c>
      <c r="AA136" s="1">
        <f t="shared" si="31"/>
        <v>9</v>
      </c>
      <c r="AC136" s="1">
        <f t="shared" si="32"/>
        <v>22</v>
      </c>
      <c r="AD136" s="1">
        <f t="shared" si="32"/>
        <v>7</v>
      </c>
    </row>
    <row r="137" spans="1:30" ht="15.9" customHeight="1" x14ac:dyDescent="0.3">
      <c r="A137" s="4">
        <v>11650014</v>
      </c>
      <c r="B137" s="4" t="s">
        <v>74</v>
      </c>
      <c r="C137" s="2">
        <v>23</v>
      </c>
      <c r="D137" s="2">
        <v>2</v>
      </c>
      <c r="E137" s="2">
        <v>25</v>
      </c>
      <c r="F137" s="5">
        <v>2</v>
      </c>
      <c r="G137" s="5">
        <v>1</v>
      </c>
      <c r="H137" s="5">
        <v>2</v>
      </c>
      <c r="I137" s="5">
        <v>0</v>
      </c>
      <c r="J137" s="5">
        <v>3</v>
      </c>
      <c r="K137" s="5">
        <v>1</v>
      </c>
      <c r="L137" s="5">
        <v>4</v>
      </c>
      <c r="M137" s="5">
        <v>0</v>
      </c>
      <c r="N137" s="5">
        <v>1</v>
      </c>
      <c r="O137" s="5">
        <v>0</v>
      </c>
      <c r="P137" s="5">
        <v>1</v>
      </c>
      <c r="Q137" s="5">
        <v>0</v>
      </c>
      <c r="R137" s="5">
        <v>10</v>
      </c>
      <c r="S137" s="5">
        <v>0</v>
      </c>
      <c r="T137" s="1" t="str">
        <f>VLOOKUP(B137,Param!B:E,4,FALSE)</f>
        <v>Haute Pyrénées</v>
      </c>
      <c r="U137" s="1">
        <f t="shared" si="25"/>
        <v>3</v>
      </c>
      <c r="V137" s="1">
        <f t="shared" si="26"/>
        <v>2</v>
      </c>
      <c r="W137" s="1">
        <f t="shared" si="27"/>
        <v>4</v>
      </c>
      <c r="X137" s="1">
        <f t="shared" si="28"/>
        <v>4</v>
      </c>
      <c r="Y137" s="1">
        <f t="shared" si="29"/>
        <v>1</v>
      </c>
      <c r="Z137" s="1">
        <f t="shared" si="30"/>
        <v>1</v>
      </c>
      <c r="AA137" s="1">
        <f t="shared" si="31"/>
        <v>10</v>
      </c>
      <c r="AC137" s="1">
        <f t="shared" si="32"/>
        <v>23</v>
      </c>
      <c r="AD137" s="1">
        <f t="shared" si="32"/>
        <v>2</v>
      </c>
    </row>
    <row r="138" spans="1:30" ht="15.9" customHeight="1" x14ac:dyDescent="0.3">
      <c r="A138" s="4">
        <v>11650016</v>
      </c>
      <c r="B138" s="4" t="s">
        <v>75</v>
      </c>
      <c r="C138" s="2">
        <v>0</v>
      </c>
      <c r="D138" s="2">
        <v>0</v>
      </c>
      <c r="E138" s="2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1" t="str">
        <f>VLOOKUP(B138,Param!B:E,4,FALSE)</f>
        <v>Haute Pyrénées</v>
      </c>
      <c r="U138" s="1">
        <f t="shared" si="25"/>
        <v>0</v>
      </c>
      <c r="V138" s="1">
        <f t="shared" si="26"/>
        <v>0</v>
      </c>
      <c r="W138" s="1">
        <f t="shared" si="27"/>
        <v>0</v>
      </c>
      <c r="X138" s="1">
        <f t="shared" si="28"/>
        <v>0</v>
      </c>
      <c r="Y138" s="1">
        <f t="shared" si="29"/>
        <v>0</v>
      </c>
      <c r="Z138" s="1">
        <f t="shared" si="30"/>
        <v>0</v>
      </c>
      <c r="AA138" s="1">
        <f t="shared" si="31"/>
        <v>0</v>
      </c>
      <c r="AC138" s="1">
        <f t="shared" si="32"/>
        <v>0</v>
      </c>
      <c r="AD138" s="1">
        <f t="shared" si="32"/>
        <v>0</v>
      </c>
    </row>
    <row r="139" spans="1:30" ht="15.9" customHeight="1" x14ac:dyDescent="0.3">
      <c r="A139" s="4">
        <v>11650017</v>
      </c>
      <c r="B139" s="4" t="s">
        <v>76</v>
      </c>
      <c r="C139" s="2">
        <v>7</v>
      </c>
      <c r="D139" s="2">
        <v>3</v>
      </c>
      <c r="E139" s="2">
        <v>10</v>
      </c>
      <c r="F139" s="5">
        <v>0</v>
      </c>
      <c r="G139" s="5">
        <v>0</v>
      </c>
      <c r="H139" s="5">
        <v>0</v>
      </c>
      <c r="I139" s="5">
        <v>0</v>
      </c>
      <c r="J139" s="5">
        <v>2</v>
      </c>
      <c r="K139" s="5">
        <v>1</v>
      </c>
      <c r="L139" s="5">
        <v>1</v>
      </c>
      <c r="M139" s="5">
        <v>0</v>
      </c>
      <c r="N139" s="5">
        <v>1</v>
      </c>
      <c r="O139" s="5">
        <v>0</v>
      </c>
      <c r="P139" s="5">
        <v>0</v>
      </c>
      <c r="Q139" s="5">
        <v>0</v>
      </c>
      <c r="R139" s="5">
        <v>3</v>
      </c>
      <c r="S139" s="5">
        <v>2</v>
      </c>
      <c r="T139" s="1" t="str">
        <f>VLOOKUP(B139,Param!B:E,4,FALSE)</f>
        <v>Haute Pyrénées</v>
      </c>
      <c r="U139" s="1">
        <f t="shared" si="25"/>
        <v>0</v>
      </c>
      <c r="V139" s="1">
        <f t="shared" si="26"/>
        <v>0</v>
      </c>
      <c r="W139" s="1">
        <f t="shared" si="27"/>
        <v>3</v>
      </c>
      <c r="X139" s="1">
        <f t="shared" si="28"/>
        <v>1</v>
      </c>
      <c r="Y139" s="1">
        <f t="shared" si="29"/>
        <v>1</v>
      </c>
      <c r="Z139" s="1">
        <f t="shared" si="30"/>
        <v>0</v>
      </c>
      <c r="AA139" s="1">
        <f t="shared" si="31"/>
        <v>5</v>
      </c>
      <c r="AC139" s="1">
        <f t="shared" si="32"/>
        <v>7</v>
      </c>
      <c r="AD139" s="1">
        <f t="shared" si="32"/>
        <v>3</v>
      </c>
    </row>
    <row r="140" spans="1:30" ht="15.9" customHeight="1" x14ac:dyDescent="0.3">
      <c r="A140" s="4">
        <v>11650018</v>
      </c>
      <c r="B140" s="4" t="s">
        <v>77</v>
      </c>
      <c r="C140" s="2">
        <v>31</v>
      </c>
      <c r="D140" s="2">
        <v>3</v>
      </c>
      <c r="E140" s="2">
        <v>34</v>
      </c>
      <c r="F140" s="5">
        <v>1</v>
      </c>
      <c r="G140" s="5">
        <v>0</v>
      </c>
      <c r="H140" s="5">
        <v>4</v>
      </c>
      <c r="I140" s="5">
        <v>0</v>
      </c>
      <c r="J140" s="5">
        <v>8</v>
      </c>
      <c r="K140" s="5">
        <v>1</v>
      </c>
      <c r="L140" s="5">
        <v>1</v>
      </c>
      <c r="M140" s="5">
        <v>1</v>
      </c>
      <c r="N140" s="5">
        <v>0</v>
      </c>
      <c r="O140" s="5">
        <v>0</v>
      </c>
      <c r="P140" s="5">
        <v>4</v>
      </c>
      <c r="Q140" s="5">
        <v>0</v>
      </c>
      <c r="R140" s="5">
        <v>13</v>
      </c>
      <c r="S140" s="5">
        <v>1</v>
      </c>
      <c r="T140" s="1" t="str">
        <f>VLOOKUP(B140,Param!B:E,4,FALSE)</f>
        <v>Haute Pyrénées</v>
      </c>
      <c r="U140" s="1">
        <f t="shared" si="25"/>
        <v>1</v>
      </c>
      <c r="V140" s="1">
        <f t="shared" si="26"/>
        <v>4</v>
      </c>
      <c r="W140" s="1">
        <f t="shared" si="27"/>
        <v>9</v>
      </c>
      <c r="X140" s="1">
        <f t="shared" si="28"/>
        <v>2</v>
      </c>
      <c r="Y140" s="1">
        <f t="shared" si="29"/>
        <v>0</v>
      </c>
      <c r="Z140" s="1">
        <f t="shared" si="30"/>
        <v>4</v>
      </c>
      <c r="AA140" s="1">
        <f t="shared" si="31"/>
        <v>14</v>
      </c>
      <c r="AC140" s="1">
        <f t="shared" si="32"/>
        <v>31</v>
      </c>
      <c r="AD140" s="1">
        <f t="shared" si="32"/>
        <v>3</v>
      </c>
    </row>
    <row r="141" spans="1:30" ht="15.9" customHeight="1" x14ac:dyDescent="0.3">
      <c r="A141" s="4">
        <v>11650026</v>
      </c>
      <c r="B141" s="4" t="s">
        <v>78</v>
      </c>
      <c r="C141" s="2">
        <v>12</v>
      </c>
      <c r="D141" s="2">
        <v>4</v>
      </c>
      <c r="E141" s="2">
        <v>16</v>
      </c>
      <c r="F141" s="5">
        <v>1</v>
      </c>
      <c r="G141" s="5">
        <v>0</v>
      </c>
      <c r="H141" s="5">
        <v>2</v>
      </c>
      <c r="I141" s="5">
        <v>0</v>
      </c>
      <c r="J141" s="5">
        <v>4</v>
      </c>
      <c r="K141" s="5">
        <v>0</v>
      </c>
      <c r="L141" s="5">
        <v>2</v>
      </c>
      <c r="M141" s="5">
        <v>0</v>
      </c>
      <c r="N141" s="5">
        <v>0</v>
      </c>
      <c r="O141" s="5">
        <v>0</v>
      </c>
      <c r="P141" s="5">
        <v>0</v>
      </c>
      <c r="Q141" s="5">
        <v>1</v>
      </c>
      <c r="R141" s="5">
        <v>3</v>
      </c>
      <c r="S141" s="5">
        <v>3</v>
      </c>
      <c r="T141" s="1" t="str">
        <f>VLOOKUP(B141,Param!B:E,4,FALSE)</f>
        <v>Haute Pyrénées</v>
      </c>
      <c r="U141" s="1">
        <f t="shared" si="25"/>
        <v>1</v>
      </c>
      <c r="V141" s="1">
        <f t="shared" si="26"/>
        <v>2</v>
      </c>
      <c r="W141" s="1">
        <f t="shared" si="27"/>
        <v>4</v>
      </c>
      <c r="X141" s="1">
        <f t="shared" si="28"/>
        <v>2</v>
      </c>
      <c r="Y141" s="1">
        <f t="shared" si="29"/>
        <v>0</v>
      </c>
      <c r="Z141" s="1">
        <f t="shared" si="30"/>
        <v>1</v>
      </c>
      <c r="AA141" s="1">
        <f t="shared" si="31"/>
        <v>6</v>
      </c>
      <c r="AC141" s="1">
        <f t="shared" si="32"/>
        <v>12</v>
      </c>
      <c r="AD141" s="1">
        <f t="shared" si="32"/>
        <v>4</v>
      </c>
    </row>
    <row r="142" spans="1:30" ht="15.9" customHeight="1" x14ac:dyDescent="0.3">
      <c r="A142" s="4">
        <v>11650034</v>
      </c>
      <c r="B142" s="4" t="s">
        <v>79</v>
      </c>
      <c r="C142" s="2">
        <v>18</v>
      </c>
      <c r="D142" s="2">
        <v>5</v>
      </c>
      <c r="E142" s="2">
        <v>23</v>
      </c>
      <c r="F142" s="5">
        <v>1</v>
      </c>
      <c r="G142" s="5">
        <v>0</v>
      </c>
      <c r="H142" s="5">
        <v>0</v>
      </c>
      <c r="I142" s="5">
        <v>0</v>
      </c>
      <c r="J142" s="5">
        <v>4</v>
      </c>
      <c r="K142" s="5">
        <v>0</v>
      </c>
      <c r="L142" s="5">
        <v>3</v>
      </c>
      <c r="M142" s="5">
        <v>0</v>
      </c>
      <c r="N142" s="5">
        <v>2</v>
      </c>
      <c r="O142" s="5">
        <v>0</v>
      </c>
      <c r="P142" s="5">
        <v>2</v>
      </c>
      <c r="Q142" s="5">
        <v>0</v>
      </c>
      <c r="R142" s="5">
        <v>6</v>
      </c>
      <c r="S142" s="5">
        <v>5</v>
      </c>
      <c r="T142" s="1" t="str">
        <f>VLOOKUP(B142,Param!B:E,4,FALSE)</f>
        <v>Haute Pyrénées</v>
      </c>
      <c r="U142" s="1">
        <f t="shared" si="25"/>
        <v>1</v>
      </c>
      <c r="V142" s="1">
        <f t="shared" si="26"/>
        <v>0</v>
      </c>
      <c r="W142" s="1">
        <f t="shared" si="27"/>
        <v>4</v>
      </c>
      <c r="X142" s="1">
        <f t="shared" si="28"/>
        <v>3</v>
      </c>
      <c r="Y142" s="1">
        <f t="shared" si="29"/>
        <v>2</v>
      </c>
      <c r="Z142" s="1">
        <f t="shared" si="30"/>
        <v>2</v>
      </c>
      <c r="AA142" s="1">
        <f t="shared" si="31"/>
        <v>11</v>
      </c>
      <c r="AC142" s="1">
        <f t="shared" si="32"/>
        <v>18</v>
      </c>
      <c r="AD142" s="1">
        <f t="shared" si="32"/>
        <v>5</v>
      </c>
    </row>
    <row r="143" spans="1:30" ht="15.9" customHeight="1" x14ac:dyDescent="0.3">
      <c r="A143" s="4">
        <v>11660001</v>
      </c>
      <c r="B143" s="4" t="s">
        <v>163</v>
      </c>
      <c r="C143" s="2">
        <v>10</v>
      </c>
      <c r="D143" s="2">
        <v>4</v>
      </c>
      <c r="E143" s="2">
        <v>14</v>
      </c>
      <c r="F143" s="5">
        <v>1</v>
      </c>
      <c r="G143" s="5">
        <v>0</v>
      </c>
      <c r="H143" s="5">
        <v>0</v>
      </c>
      <c r="I143" s="5">
        <v>1</v>
      </c>
      <c r="J143" s="5">
        <v>0</v>
      </c>
      <c r="K143" s="5">
        <v>1</v>
      </c>
      <c r="L143" s="5">
        <v>1</v>
      </c>
      <c r="M143" s="5">
        <v>0</v>
      </c>
      <c r="N143" s="5">
        <v>0</v>
      </c>
      <c r="O143" s="5">
        <v>0</v>
      </c>
      <c r="P143" s="5">
        <v>3</v>
      </c>
      <c r="Q143" s="5">
        <v>0</v>
      </c>
      <c r="R143" s="5">
        <v>5</v>
      </c>
      <c r="S143" s="5">
        <v>2</v>
      </c>
      <c r="T143" s="1" t="str">
        <f>VLOOKUP(B143,Param!B:E,4,FALSE)</f>
        <v>Pyrénées orientales</v>
      </c>
      <c r="U143" s="1">
        <f t="shared" si="25"/>
        <v>1</v>
      </c>
      <c r="V143" s="1">
        <f t="shared" si="26"/>
        <v>1</v>
      </c>
      <c r="W143" s="1">
        <f t="shared" si="27"/>
        <v>1</v>
      </c>
      <c r="X143" s="1">
        <f t="shared" si="28"/>
        <v>1</v>
      </c>
      <c r="Y143" s="1">
        <f t="shared" si="29"/>
        <v>0</v>
      </c>
      <c r="Z143" s="1">
        <f t="shared" si="30"/>
        <v>3</v>
      </c>
      <c r="AA143" s="1">
        <f t="shared" si="31"/>
        <v>7</v>
      </c>
      <c r="AC143" s="1">
        <f t="shared" si="32"/>
        <v>10</v>
      </c>
      <c r="AD143" s="1">
        <f t="shared" si="32"/>
        <v>4</v>
      </c>
    </row>
    <row r="144" spans="1:30" ht="15.9" customHeight="1" x14ac:dyDescent="0.3">
      <c r="A144" s="4">
        <v>11660003</v>
      </c>
      <c r="B144" s="4" t="s">
        <v>164</v>
      </c>
      <c r="C144" s="2">
        <v>18</v>
      </c>
      <c r="D144" s="2">
        <v>5</v>
      </c>
      <c r="E144" s="2">
        <v>23</v>
      </c>
      <c r="F144" s="5">
        <v>0</v>
      </c>
      <c r="G144" s="5">
        <v>0</v>
      </c>
      <c r="H144" s="5">
        <v>1</v>
      </c>
      <c r="I144" s="5">
        <v>1</v>
      </c>
      <c r="J144" s="5">
        <v>7</v>
      </c>
      <c r="K144" s="5">
        <v>2</v>
      </c>
      <c r="L144" s="5">
        <v>1</v>
      </c>
      <c r="M144" s="5">
        <v>0</v>
      </c>
      <c r="N144" s="5">
        <v>1</v>
      </c>
      <c r="O144" s="5">
        <v>0</v>
      </c>
      <c r="P144" s="5">
        <v>0</v>
      </c>
      <c r="Q144" s="5">
        <v>1</v>
      </c>
      <c r="R144" s="5">
        <v>8</v>
      </c>
      <c r="S144" s="5">
        <v>1</v>
      </c>
      <c r="T144" s="1" t="str">
        <f>VLOOKUP(B144,Param!B:E,4,FALSE)</f>
        <v>Pyrénées orientales</v>
      </c>
      <c r="U144" s="1">
        <f t="shared" si="25"/>
        <v>0</v>
      </c>
      <c r="V144" s="1">
        <f t="shared" si="26"/>
        <v>2</v>
      </c>
      <c r="W144" s="1">
        <f t="shared" si="27"/>
        <v>9</v>
      </c>
      <c r="X144" s="1">
        <f t="shared" si="28"/>
        <v>1</v>
      </c>
      <c r="Y144" s="1">
        <f t="shared" si="29"/>
        <v>1</v>
      </c>
      <c r="Z144" s="1">
        <f t="shared" si="30"/>
        <v>1</v>
      </c>
      <c r="AA144" s="1">
        <f t="shared" si="31"/>
        <v>9</v>
      </c>
      <c r="AC144" s="1">
        <f t="shared" si="32"/>
        <v>18</v>
      </c>
      <c r="AD144" s="1">
        <f t="shared" si="32"/>
        <v>5</v>
      </c>
    </row>
    <row r="145" spans="1:30" ht="15.9" customHeight="1" x14ac:dyDescent="0.3">
      <c r="A145" s="4">
        <v>11660007</v>
      </c>
      <c r="B145" s="4" t="s">
        <v>165</v>
      </c>
      <c r="C145" s="2">
        <v>12</v>
      </c>
      <c r="D145" s="2">
        <v>5</v>
      </c>
      <c r="E145" s="2">
        <v>17</v>
      </c>
      <c r="F145" s="5">
        <v>0</v>
      </c>
      <c r="G145" s="5">
        <v>0</v>
      </c>
      <c r="H145" s="5">
        <v>2</v>
      </c>
      <c r="I145" s="5">
        <v>2</v>
      </c>
      <c r="J145" s="5">
        <v>3</v>
      </c>
      <c r="K145" s="5">
        <v>0</v>
      </c>
      <c r="L145" s="5">
        <v>1</v>
      </c>
      <c r="M145" s="5">
        <v>1</v>
      </c>
      <c r="N145" s="5">
        <v>0</v>
      </c>
      <c r="O145" s="5">
        <v>0</v>
      </c>
      <c r="P145" s="5">
        <v>3</v>
      </c>
      <c r="Q145" s="5">
        <v>0</v>
      </c>
      <c r="R145" s="5">
        <v>3</v>
      </c>
      <c r="S145" s="5">
        <v>2</v>
      </c>
      <c r="T145" s="1" t="str">
        <f>VLOOKUP(B145,Param!B:E,4,FALSE)</f>
        <v>Pyrénées orientales</v>
      </c>
      <c r="U145" s="1">
        <f t="shared" si="25"/>
        <v>0</v>
      </c>
      <c r="V145" s="1">
        <f t="shared" si="26"/>
        <v>4</v>
      </c>
      <c r="W145" s="1">
        <f t="shared" si="27"/>
        <v>3</v>
      </c>
      <c r="X145" s="1">
        <f t="shared" si="28"/>
        <v>2</v>
      </c>
      <c r="Y145" s="1">
        <f t="shared" si="29"/>
        <v>0</v>
      </c>
      <c r="Z145" s="1">
        <f t="shared" si="30"/>
        <v>3</v>
      </c>
      <c r="AA145" s="1">
        <f t="shared" si="31"/>
        <v>5</v>
      </c>
      <c r="AC145" s="1">
        <f t="shared" si="32"/>
        <v>12</v>
      </c>
      <c r="AD145" s="1">
        <f t="shared" si="32"/>
        <v>5</v>
      </c>
    </row>
    <row r="146" spans="1:30" ht="15.9" customHeight="1" x14ac:dyDescent="0.3">
      <c r="A146" s="4">
        <v>11660008</v>
      </c>
      <c r="B146" s="4" t="s">
        <v>166</v>
      </c>
      <c r="C146" s="2">
        <v>6</v>
      </c>
      <c r="D146" s="2">
        <v>0</v>
      </c>
      <c r="E146" s="2">
        <v>6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6</v>
      </c>
      <c r="S146" s="5">
        <v>0</v>
      </c>
      <c r="T146" s="1" t="str">
        <f>VLOOKUP(B146,Param!B:E,4,FALSE)</f>
        <v>Pyrénées orientales</v>
      </c>
      <c r="U146" s="1">
        <f t="shared" si="25"/>
        <v>0</v>
      </c>
      <c r="V146" s="1">
        <f t="shared" si="26"/>
        <v>0</v>
      </c>
      <c r="W146" s="1">
        <f t="shared" si="27"/>
        <v>0</v>
      </c>
      <c r="X146" s="1">
        <f t="shared" si="28"/>
        <v>0</v>
      </c>
      <c r="Y146" s="1">
        <f t="shared" si="29"/>
        <v>0</v>
      </c>
      <c r="Z146" s="1">
        <f t="shared" si="30"/>
        <v>0</v>
      </c>
      <c r="AA146" s="1">
        <f t="shared" si="31"/>
        <v>6</v>
      </c>
      <c r="AC146" s="1">
        <f t="shared" si="32"/>
        <v>6</v>
      </c>
      <c r="AD146" s="1">
        <f t="shared" si="32"/>
        <v>0</v>
      </c>
    </row>
    <row r="147" spans="1:30" ht="15.9" customHeight="1" x14ac:dyDescent="0.3">
      <c r="A147" s="4">
        <v>11660009</v>
      </c>
      <c r="B147" s="4" t="s">
        <v>167</v>
      </c>
      <c r="C147" s="2">
        <v>23</v>
      </c>
      <c r="D147" s="2">
        <v>8</v>
      </c>
      <c r="E147" s="2">
        <v>31</v>
      </c>
      <c r="F147" s="5">
        <v>2</v>
      </c>
      <c r="G147" s="5">
        <v>2</v>
      </c>
      <c r="H147" s="5">
        <v>1</v>
      </c>
      <c r="I147" s="5">
        <v>2</v>
      </c>
      <c r="J147" s="5">
        <v>4</v>
      </c>
      <c r="K147" s="5">
        <v>0</v>
      </c>
      <c r="L147" s="5">
        <v>5</v>
      </c>
      <c r="M147" s="5">
        <v>1</v>
      </c>
      <c r="N147" s="5">
        <v>2</v>
      </c>
      <c r="O147" s="5">
        <v>0</v>
      </c>
      <c r="P147" s="5">
        <v>3</v>
      </c>
      <c r="Q147" s="5">
        <v>0</v>
      </c>
      <c r="R147" s="5">
        <v>6</v>
      </c>
      <c r="S147" s="5">
        <v>3</v>
      </c>
      <c r="T147" s="1" t="str">
        <f>VLOOKUP(B147,Param!B:E,4,FALSE)</f>
        <v>Pyrénées orientales</v>
      </c>
      <c r="U147" s="1">
        <f t="shared" si="25"/>
        <v>4</v>
      </c>
      <c r="V147" s="1">
        <f t="shared" si="26"/>
        <v>3</v>
      </c>
      <c r="W147" s="1">
        <f t="shared" si="27"/>
        <v>4</v>
      </c>
      <c r="X147" s="1">
        <f t="shared" si="28"/>
        <v>6</v>
      </c>
      <c r="Y147" s="1">
        <f t="shared" si="29"/>
        <v>2</v>
      </c>
      <c r="Z147" s="1">
        <f t="shared" si="30"/>
        <v>3</v>
      </c>
      <c r="AA147" s="1">
        <f t="shared" si="31"/>
        <v>9</v>
      </c>
      <c r="AC147" s="1">
        <f t="shared" si="32"/>
        <v>23</v>
      </c>
      <c r="AD147" s="1">
        <f t="shared" si="32"/>
        <v>8</v>
      </c>
    </row>
    <row r="148" spans="1:30" ht="15.9" customHeight="1" x14ac:dyDescent="0.3">
      <c r="A148" s="4">
        <v>11660011</v>
      </c>
      <c r="B148" s="4" t="s">
        <v>168</v>
      </c>
      <c r="C148" s="2">
        <v>13</v>
      </c>
      <c r="D148" s="2">
        <v>1</v>
      </c>
      <c r="E148" s="2">
        <v>14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1</v>
      </c>
      <c r="Q148" s="5">
        <v>0</v>
      </c>
      <c r="R148" s="5">
        <v>12</v>
      </c>
      <c r="S148" s="5">
        <v>1</v>
      </c>
      <c r="T148" s="1" t="str">
        <f>VLOOKUP(B148,Param!B:E,4,FALSE)</f>
        <v>Pyrénées orientales</v>
      </c>
      <c r="U148" s="1">
        <f t="shared" si="25"/>
        <v>0</v>
      </c>
      <c r="V148" s="1">
        <f t="shared" si="26"/>
        <v>0</v>
      </c>
      <c r="W148" s="1">
        <f t="shared" si="27"/>
        <v>0</v>
      </c>
      <c r="X148" s="1">
        <f t="shared" si="28"/>
        <v>0</v>
      </c>
      <c r="Y148" s="1">
        <f t="shared" si="29"/>
        <v>0</v>
      </c>
      <c r="Z148" s="1">
        <f t="shared" si="30"/>
        <v>1</v>
      </c>
      <c r="AA148" s="1">
        <f t="shared" si="31"/>
        <v>13</v>
      </c>
      <c r="AC148" s="1">
        <f t="shared" si="32"/>
        <v>13</v>
      </c>
      <c r="AD148" s="1">
        <f t="shared" si="32"/>
        <v>1</v>
      </c>
    </row>
    <row r="149" spans="1:30" ht="15.9" customHeight="1" x14ac:dyDescent="0.3">
      <c r="A149" s="4">
        <v>11660019</v>
      </c>
      <c r="B149" s="4" t="s">
        <v>169</v>
      </c>
      <c r="C149" s="2">
        <v>3</v>
      </c>
      <c r="D149" s="2">
        <v>0</v>
      </c>
      <c r="E149" s="2">
        <v>3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1</v>
      </c>
      <c r="O149" s="5">
        <v>0</v>
      </c>
      <c r="P149" s="5">
        <v>0</v>
      </c>
      <c r="Q149" s="5">
        <v>0</v>
      </c>
      <c r="R149" s="5">
        <v>2</v>
      </c>
      <c r="S149" s="5">
        <v>0</v>
      </c>
      <c r="T149" s="1" t="str">
        <f>VLOOKUP(B149,Param!B:E,4,FALSE)</f>
        <v>Pyrénées orientales</v>
      </c>
      <c r="U149" s="1">
        <f t="shared" si="25"/>
        <v>0</v>
      </c>
      <c r="V149" s="1">
        <f t="shared" si="26"/>
        <v>0</v>
      </c>
      <c r="W149" s="1">
        <f t="shared" si="27"/>
        <v>0</v>
      </c>
      <c r="X149" s="1">
        <f t="shared" si="28"/>
        <v>0</v>
      </c>
      <c r="Y149" s="1">
        <f t="shared" si="29"/>
        <v>1</v>
      </c>
      <c r="Z149" s="1">
        <f t="shared" si="30"/>
        <v>0</v>
      </c>
      <c r="AA149" s="1">
        <f t="shared" si="31"/>
        <v>2</v>
      </c>
      <c r="AC149" s="1">
        <f t="shared" si="32"/>
        <v>3</v>
      </c>
      <c r="AD149" s="1">
        <f t="shared" si="32"/>
        <v>0</v>
      </c>
    </row>
    <row r="150" spans="1:30" ht="15.9" customHeight="1" x14ac:dyDescent="0.3">
      <c r="A150" s="4">
        <v>11660020</v>
      </c>
      <c r="B150" s="4" t="s">
        <v>201</v>
      </c>
      <c r="C150" s="2">
        <v>38</v>
      </c>
      <c r="D150" s="2">
        <v>8</v>
      </c>
      <c r="E150" s="2">
        <v>46</v>
      </c>
      <c r="F150" s="5">
        <v>0</v>
      </c>
      <c r="G150" s="5">
        <v>0</v>
      </c>
      <c r="H150" s="5">
        <v>0</v>
      </c>
      <c r="I150" s="5">
        <v>0</v>
      </c>
      <c r="J150" s="5">
        <v>1</v>
      </c>
      <c r="K150" s="5">
        <v>0</v>
      </c>
      <c r="L150" s="5">
        <v>1</v>
      </c>
      <c r="M150" s="5">
        <v>0</v>
      </c>
      <c r="N150" s="5">
        <v>0</v>
      </c>
      <c r="O150" s="5">
        <v>1</v>
      </c>
      <c r="P150" s="5">
        <v>3</v>
      </c>
      <c r="Q150" s="5">
        <v>3</v>
      </c>
      <c r="R150" s="5">
        <v>33</v>
      </c>
      <c r="S150" s="5">
        <v>4</v>
      </c>
      <c r="T150" s="1" t="str">
        <f>VLOOKUP(B150,Param!B:E,4,FALSE)</f>
        <v>Pyrénées orientales</v>
      </c>
      <c r="U150" s="1">
        <f t="shared" si="25"/>
        <v>0</v>
      </c>
      <c r="V150" s="1">
        <f t="shared" si="26"/>
        <v>0</v>
      </c>
      <c r="W150" s="1">
        <f t="shared" si="27"/>
        <v>1</v>
      </c>
      <c r="X150" s="1">
        <f t="shared" si="28"/>
        <v>1</v>
      </c>
      <c r="Y150" s="1">
        <f t="shared" si="29"/>
        <v>1</v>
      </c>
      <c r="Z150" s="1">
        <f t="shared" si="30"/>
        <v>6</v>
      </c>
      <c r="AA150" s="1">
        <f t="shared" si="31"/>
        <v>37</v>
      </c>
      <c r="AC150" s="1">
        <f t="shared" si="32"/>
        <v>38</v>
      </c>
      <c r="AD150" s="1">
        <f t="shared" si="32"/>
        <v>8</v>
      </c>
    </row>
    <row r="151" spans="1:30" ht="15.9" customHeight="1" x14ac:dyDescent="0.3">
      <c r="A151" s="4">
        <v>11660021</v>
      </c>
      <c r="B151" s="4" t="s">
        <v>171</v>
      </c>
      <c r="C151" s="2">
        <v>16</v>
      </c>
      <c r="D151" s="2">
        <v>2</v>
      </c>
      <c r="E151" s="2">
        <v>18</v>
      </c>
      <c r="F151" s="5">
        <v>1</v>
      </c>
      <c r="G151" s="5">
        <v>1</v>
      </c>
      <c r="H151" s="5">
        <v>1</v>
      </c>
      <c r="I151" s="5">
        <v>0</v>
      </c>
      <c r="J151" s="5">
        <v>5</v>
      </c>
      <c r="K151" s="5">
        <v>0</v>
      </c>
      <c r="L151" s="5">
        <v>0</v>
      </c>
      <c r="M151" s="5">
        <v>0</v>
      </c>
      <c r="N151" s="5">
        <v>1</v>
      </c>
      <c r="O151" s="5">
        <v>0</v>
      </c>
      <c r="P151" s="5">
        <v>1</v>
      </c>
      <c r="Q151" s="5">
        <v>0</v>
      </c>
      <c r="R151" s="5">
        <v>7</v>
      </c>
      <c r="S151" s="5">
        <v>1</v>
      </c>
      <c r="T151" s="1" t="str">
        <f>VLOOKUP(B151,Param!B:E,4,FALSE)</f>
        <v>Pyrénées orientales</v>
      </c>
      <c r="U151" s="1">
        <f t="shared" si="25"/>
        <v>2</v>
      </c>
      <c r="V151" s="1">
        <f t="shared" si="26"/>
        <v>1</v>
      </c>
      <c r="W151" s="1">
        <f t="shared" si="27"/>
        <v>5</v>
      </c>
      <c r="X151" s="1">
        <f t="shared" si="28"/>
        <v>0</v>
      </c>
      <c r="Y151" s="1">
        <f t="shared" si="29"/>
        <v>1</v>
      </c>
      <c r="Z151" s="1">
        <f t="shared" si="30"/>
        <v>1</v>
      </c>
      <c r="AA151" s="1">
        <f t="shared" si="31"/>
        <v>8</v>
      </c>
      <c r="AC151" s="1">
        <f t="shared" si="32"/>
        <v>16</v>
      </c>
      <c r="AD151" s="1">
        <f t="shared" si="32"/>
        <v>2</v>
      </c>
    </row>
    <row r="152" spans="1:30" ht="15.9" customHeight="1" x14ac:dyDescent="0.3">
      <c r="A152" s="4">
        <v>11660031</v>
      </c>
      <c r="B152" s="4" t="s">
        <v>172</v>
      </c>
      <c r="C152" s="2">
        <v>11</v>
      </c>
      <c r="D152" s="2">
        <v>4</v>
      </c>
      <c r="E152" s="2">
        <v>15</v>
      </c>
      <c r="F152" s="5">
        <v>1</v>
      </c>
      <c r="G152" s="5">
        <v>0</v>
      </c>
      <c r="H152" s="5">
        <v>0</v>
      </c>
      <c r="I152" s="5">
        <v>1</v>
      </c>
      <c r="J152" s="5">
        <v>5</v>
      </c>
      <c r="K152" s="5">
        <v>0</v>
      </c>
      <c r="L152" s="5">
        <v>1</v>
      </c>
      <c r="M152" s="5">
        <v>0</v>
      </c>
      <c r="N152" s="5">
        <v>0</v>
      </c>
      <c r="O152" s="5">
        <v>0</v>
      </c>
      <c r="P152" s="5">
        <v>2</v>
      </c>
      <c r="Q152" s="5">
        <v>0</v>
      </c>
      <c r="R152" s="5">
        <v>2</v>
      </c>
      <c r="S152" s="5">
        <v>3</v>
      </c>
      <c r="T152" s="1" t="str">
        <f>VLOOKUP(B152,Param!B:E,4,FALSE)</f>
        <v>Pyrénées orientales</v>
      </c>
      <c r="U152" s="1">
        <f t="shared" si="25"/>
        <v>1</v>
      </c>
      <c r="V152" s="1">
        <f t="shared" si="26"/>
        <v>1</v>
      </c>
      <c r="W152" s="1">
        <f t="shared" si="27"/>
        <v>5</v>
      </c>
      <c r="X152" s="1">
        <f t="shared" si="28"/>
        <v>1</v>
      </c>
      <c r="Y152" s="1">
        <f t="shared" si="29"/>
        <v>0</v>
      </c>
      <c r="Z152" s="1">
        <f t="shared" si="30"/>
        <v>2</v>
      </c>
      <c r="AA152" s="1">
        <f t="shared" si="31"/>
        <v>5</v>
      </c>
      <c r="AC152" s="1">
        <f t="shared" si="32"/>
        <v>11</v>
      </c>
      <c r="AD152" s="1">
        <f t="shared" si="32"/>
        <v>4</v>
      </c>
    </row>
    <row r="153" spans="1:30" ht="15.9" customHeight="1" x14ac:dyDescent="0.3">
      <c r="A153" s="4">
        <v>11660032</v>
      </c>
      <c r="B153" s="4" t="s">
        <v>173</v>
      </c>
      <c r="C153" s="2">
        <v>7</v>
      </c>
      <c r="D153" s="2">
        <v>2</v>
      </c>
      <c r="E153" s="2">
        <v>9</v>
      </c>
      <c r="F153" s="5">
        <v>2</v>
      </c>
      <c r="G153" s="5">
        <v>0</v>
      </c>
      <c r="H153" s="5">
        <v>1</v>
      </c>
      <c r="I153" s="5">
        <v>0</v>
      </c>
      <c r="J153" s="5">
        <v>3</v>
      </c>
      <c r="K153" s="5">
        <v>1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1</v>
      </c>
      <c r="R153" s="5">
        <v>1</v>
      </c>
      <c r="S153" s="5">
        <v>0</v>
      </c>
      <c r="T153" s="1" t="str">
        <f>VLOOKUP(B153,Param!B:E,4,FALSE)</f>
        <v>Pyrénées orientales</v>
      </c>
      <c r="U153" s="1">
        <f t="shared" si="25"/>
        <v>2</v>
      </c>
      <c r="V153" s="1">
        <f t="shared" si="26"/>
        <v>1</v>
      </c>
      <c r="W153" s="1">
        <f t="shared" si="27"/>
        <v>4</v>
      </c>
      <c r="X153" s="1">
        <f t="shared" si="28"/>
        <v>0</v>
      </c>
      <c r="Y153" s="1">
        <f t="shared" si="29"/>
        <v>0</v>
      </c>
      <c r="Z153" s="1">
        <f t="shared" si="30"/>
        <v>1</v>
      </c>
      <c r="AA153" s="1">
        <f t="shared" si="31"/>
        <v>1</v>
      </c>
      <c r="AC153" s="1">
        <f t="shared" si="32"/>
        <v>7</v>
      </c>
      <c r="AD153" s="1">
        <f t="shared" si="32"/>
        <v>2</v>
      </c>
    </row>
    <row r="154" spans="1:30" ht="15.9" customHeight="1" x14ac:dyDescent="0.3">
      <c r="A154" s="4">
        <v>11660041</v>
      </c>
      <c r="B154" s="4" t="s">
        <v>175</v>
      </c>
      <c r="C154" s="2">
        <v>22</v>
      </c>
      <c r="D154" s="2">
        <v>9</v>
      </c>
      <c r="E154" s="2">
        <v>31</v>
      </c>
      <c r="F154" s="5">
        <v>2</v>
      </c>
      <c r="G154" s="5">
        <v>0</v>
      </c>
      <c r="H154" s="5">
        <v>1</v>
      </c>
      <c r="I154" s="5">
        <v>3</v>
      </c>
      <c r="J154" s="5">
        <v>1</v>
      </c>
      <c r="K154" s="5">
        <v>0</v>
      </c>
      <c r="L154" s="5">
        <v>1</v>
      </c>
      <c r="M154" s="5">
        <v>1</v>
      </c>
      <c r="N154" s="5">
        <v>0</v>
      </c>
      <c r="O154" s="5">
        <v>0</v>
      </c>
      <c r="P154" s="5">
        <v>1</v>
      </c>
      <c r="Q154" s="5">
        <v>1</v>
      </c>
      <c r="R154" s="5">
        <v>16</v>
      </c>
      <c r="S154" s="5">
        <v>4</v>
      </c>
      <c r="T154" s="1" t="str">
        <f>VLOOKUP(B154,Param!B:E,4,FALSE)</f>
        <v>Pyrénées orientales</v>
      </c>
      <c r="U154" s="1">
        <f t="shared" si="25"/>
        <v>2</v>
      </c>
      <c r="V154" s="1">
        <f t="shared" si="26"/>
        <v>4</v>
      </c>
      <c r="W154" s="1">
        <f t="shared" si="27"/>
        <v>1</v>
      </c>
      <c r="X154" s="1">
        <f t="shared" si="28"/>
        <v>2</v>
      </c>
      <c r="Y154" s="1">
        <f t="shared" si="29"/>
        <v>0</v>
      </c>
      <c r="Z154" s="1">
        <f t="shared" si="30"/>
        <v>2</v>
      </c>
      <c r="AA154" s="1">
        <f t="shared" si="31"/>
        <v>20</v>
      </c>
      <c r="AC154" s="1">
        <f t="shared" si="32"/>
        <v>22</v>
      </c>
      <c r="AD154" s="1">
        <f t="shared" si="32"/>
        <v>9</v>
      </c>
    </row>
    <row r="155" spans="1:30" ht="15.9" customHeight="1" x14ac:dyDescent="0.3">
      <c r="A155" s="4">
        <v>11810001</v>
      </c>
      <c r="B155" s="4" t="s">
        <v>183</v>
      </c>
      <c r="C155" s="2">
        <v>71</v>
      </c>
      <c r="D155" s="2">
        <v>25</v>
      </c>
      <c r="E155" s="2">
        <v>96</v>
      </c>
      <c r="F155" s="5">
        <v>9</v>
      </c>
      <c r="G155" s="5">
        <v>2</v>
      </c>
      <c r="H155" s="5">
        <v>10</v>
      </c>
      <c r="I155" s="5">
        <v>2</v>
      </c>
      <c r="J155" s="5">
        <v>7</v>
      </c>
      <c r="K155" s="5">
        <v>0</v>
      </c>
      <c r="L155" s="5">
        <v>4</v>
      </c>
      <c r="M155" s="5">
        <v>0</v>
      </c>
      <c r="N155" s="5">
        <v>3</v>
      </c>
      <c r="O155" s="5">
        <v>0</v>
      </c>
      <c r="P155" s="5">
        <v>6</v>
      </c>
      <c r="Q155" s="5">
        <v>1</v>
      </c>
      <c r="R155" s="5">
        <v>32</v>
      </c>
      <c r="S155" s="5">
        <v>20</v>
      </c>
      <c r="T155" s="1" t="str">
        <f>VLOOKUP(B155,Param!B:E,4,FALSE)</f>
        <v>Tarn</v>
      </c>
      <c r="U155" s="1">
        <f t="shared" si="25"/>
        <v>11</v>
      </c>
      <c r="V155" s="1">
        <f t="shared" si="26"/>
        <v>12</v>
      </c>
      <c r="W155" s="1">
        <f t="shared" si="27"/>
        <v>7</v>
      </c>
      <c r="X155" s="1">
        <f t="shared" si="28"/>
        <v>4</v>
      </c>
      <c r="Y155" s="1">
        <f t="shared" si="29"/>
        <v>3</v>
      </c>
      <c r="Z155" s="1">
        <f t="shared" si="30"/>
        <v>7</v>
      </c>
      <c r="AA155" s="1">
        <f t="shared" si="31"/>
        <v>52</v>
      </c>
      <c r="AC155" s="1">
        <f t="shared" si="32"/>
        <v>71</v>
      </c>
      <c r="AD155" s="1">
        <f t="shared" si="32"/>
        <v>25</v>
      </c>
    </row>
    <row r="156" spans="1:30" ht="15.9" customHeight="1" x14ac:dyDescent="0.3">
      <c r="A156" s="4">
        <v>11810003</v>
      </c>
      <c r="B156" s="4" t="s">
        <v>80</v>
      </c>
      <c r="C156" s="2">
        <v>14</v>
      </c>
      <c r="D156" s="2">
        <v>3</v>
      </c>
      <c r="E156" s="2">
        <v>17</v>
      </c>
      <c r="F156" s="5">
        <v>0</v>
      </c>
      <c r="G156" s="5">
        <v>0</v>
      </c>
      <c r="H156" s="5">
        <v>2</v>
      </c>
      <c r="I156" s="5">
        <v>0</v>
      </c>
      <c r="J156" s="5">
        <v>0</v>
      </c>
      <c r="K156" s="5">
        <v>0</v>
      </c>
      <c r="L156" s="5">
        <v>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11</v>
      </c>
      <c r="S156" s="5">
        <v>3</v>
      </c>
      <c r="T156" s="1" t="str">
        <f>VLOOKUP(B156,Param!B:E,4,FALSE)</f>
        <v>Tarn</v>
      </c>
      <c r="U156" s="1">
        <f t="shared" si="25"/>
        <v>0</v>
      </c>
      <c r="V156" s="1">
        <f t="shared" si="26"/>
        <v>2</v>
      </c>
      <c r="W156" s="1">
        <f t="shared" si="27"/>
        <v>0</v>
      </c>
      <c r="X156" s="1">
        <f t="shared" si="28"/>
        <v>1</v>
      </c>
      <c r="Y156" s="1">
        <f t="shared" si="29"/>
        <v>0</v>
      </c>
      <c r="Z156" s="1">
        <f t="shared" si="30"/>
        <v>0</v>
      </c>
      <c r="AA156" s="1">
        <f t="shared" si="31"/>
        <v>14</v>
      </c>
      <c r="AC156" s="1">
        <f t="shared" si="32"/>
        <v>14</v>
      </c>
      <c r="AD156" s="1">
        <f t="shared" si="32"/>
        <v>3</v>
      </c>
    </row>
    <row r="157" spans="1:30" ht="15.9" customHeight="1" x14ac:dyDescent="0.3">
      <c r="A157" s="4">
        <v>11810008</v>
      </c>
      <c r="B157" s="4" t="s">
        <v>81</v>
      </c>
      <c r="C157" s="2">
        <v>34</v>
      </c>
      <c r="D157" s="2">
        <v>19</v>
      </c>
      <c r="E157" s="2">
        <v>53</v>
      </c>
      <c r="F157" s="5">
        <v>3</v>
      </c>
      <c r="G157" s="5">
        <v>1</v>
      </c>
      <c r="H157" s="5">
        <v>7</v>
      </c>
      <c r="I157" s="5">
        <v>1</v>
      </c>
      <c r="J157" s="5">
        <v>3</v>
      </c>
      <c r="K157" s="5">
        <v>0</v>
      </c>
      <c r="L157" s="5">
        <v>3</v>
      </c>
      <c r="M157" s="5">
        <v>0</v>
      </c>
      <c r="N157" s="5">
        <v>1</v>
      </c>
      <c r="O157" s="5">
        <v>0</v>
      </c>
      <c r="P157" s="5">
        <v>2</v>
      </c>
      <c r="Q157" s="5">
        <v>0</v>
      </c>
      <c r="R157" s="5">
        <v>15</v>
      </c>
      <c r="S157" s="5">
        <v>17</v>
      </c>
      <c r="T157" s="1" t="str">
        <f>VLOOKUP(B157,Param!B:E,4,FALSE)</f>
        <v>Tarn</v>
      </c>
      <c r="U157" s="1">
        <f t="shared" si="25"/>
        <v>4</v>
      </c>
      <c r="V157" s="1">
        <f t="shared" si="26"/>
        <v>8</v>
      </c>
      <c r="W157" s="1">
        <f t="shared" si="27"/>
        <v>3</v>
      </c>
      <c r="X157" s="1">
        <f t="shared" si="28"/>
        <v>3</v>
      </c>
      <c r="Y157" s="1">
        <f t="shared" si="29"/>
        <v>1</v>
      </c>
      <c r="Z157" s="1">
        <f t="shared" si="30"/>
        <v>2</v>
      </c>
      <c r="AA157" s="1">
        <f t="shared" si="31"/>
        <v>32</v>
      </c>
      <c r="AC157" s="1">
        <f t="shared" si="32"/>
        <v>34</v>
      </c>
      <c r="AD157" s="1">
        <f t="shared" si="32"/>
        <v>19</v>
      </c>
    </row>
    <row r="158" spans="1:30" ht="15.9" customHeight="1" x14ac:dyDescent="0.3">
      <c r="A158" s="4">
        <v>11810013</v>
      </c>
      <c r="B158" s="4" t="s">
        <v>82</v>
      </c>
      <c r="C158" s="2">
        <v>6</v>
      </c>
      <c r="D158" s="2">
        <v>7</v>
      </c>
      <c r="E158" s="2">
        <v>13</v>
      </c>
      <c r="F158" s="5">
        <v>0</v>
      </c>
      <c r="G158" s="5">
        <v>0</v>
      </c>
      <c r="H158" s="5">
        <v>0</v>
      </c>
      <c r="I158" s="5">
        <v>2</v>
      </c>
      <c r="J158" s="5">
        <v>3</v>
      </c>
      <c r="K158" s="5">
        <v>0</v>
      </c>
      <c r="L158" s="5">
        <v>2</v>
      </c>
      <c r="M158" s="5">
        <v>1</v>
      </c>
      <c r="N158" s="5">
        <v>0</v>
      </c>
      <c r="O158" s="5">
        <v>0</v>
      </c>
      <c r="P158" s="5">
        <v>0</v>
      </c>
      <c r="Q158" s="5">
        <v>0</v>
      </c>
      <c r="R158" s="5">
        <v>1</v>
      </c>
      <c r="S158" s="5">
        <v>4</v>
      </c>
      <c r="T158" s="1" t="str">
        <f>VLOOKUP(B158,Param!B:E,4,FALSE)</f>
        <v>Tarn</v>
      </c>
      <c r="U158" s="1">
        <f t="shared" si="25"/>
        <v>0</v>
      </c>
      <c r="V158" s="1">
        <f t="shared" si="26"/>
        <v>2</v>
      </c>
      <c r="W158" s="1">
        <f t="shared" si="27"/>
        <v>3</v>
      </c>
      <c r="X158" s="1">
        <f t="shared" si="28"/>
        <v>3</v>
      </c>
      <c r="Y158" s="1">
        <f t="shared" si="29"/>
        <v>0</v>
      </c>
      <c r="Z158" s="1">
        <f t="shared" si="30"/>
        <v>0</v>
      </c>
      <c r="AA158" s="1">
        <f t="shared" si="31"/>
        <v>5</v>
      </c>
      <c r="AC158" s="1">
        <f t="shared" si="32"/>
        <v>6</v>
      </c>
      <c r="AD158" s="1">
        <f t="shared" si="32"/>
        <v>7</v>
      </c>
    </row>
    <row r="159" spans="1:30" ht="15.9" customHeight="1" x14ac:dyDescent="0.3">
      <c r="A159" s="4">
        <v>11810015</v>
      </c>
      <c r="B159" s="4" t="s">
        <v>83</v>
      </c>
      <c r="C159" s="2">
        <v>89</v>
      </c>
      <c r="D159" s="2">
        <v>31</v>
      </c>
      <c r="E159" s="2">
        <v>120</v>
      </c>
      <c r="F159" s="5">
        <v>21</v>
      </c>
      <c r="G159" s="5">
        <v>9</v>
      </c>
      <c r="H159" s="5">
        <v>13</v>
      </c>
      <c r="I159" s="5">
        <v>2</v>
      </c>
      <c r="J159" s="5">
        <v>9</v>
      </c>
      <c r="K159" s="5">
        <v>2</v>
      </c>
      <c r="L159" s="5">
        <v>3</v>
      </c>
      <c r="M159" s="5">
        <v>0</v>
      </c>
      <c r="N159" s="5">
        <v>3</v>
      </c>
      <c r="O159" s="5">
        <v>0</v>
      </c>
      <c r="P159" s="5">
        <v>9</v>
      </c>
      <c r="Q159" s="5">
        <v>3</v>
      </c>
      <c r="R159" s="5">
        <v>31</v>
      </c>
      <c r="S159" s="5">
        <v>15</v>
      </c>
      <c r="T159" s="1" t="str">
        <f>VLOOKUP(B159,Param!B:E,4,FALSE)</f>
        <v>Tarn</v>
      </c>
      <c r="U159" s="1">
        <f t="shared" si="25"/>
        <v>30</v>
      </c>
      <c r="V159" s="1">
        <f t="shared" si="26"/>
        <v>15</v>
      </c>
      <c r="W159" s="1">
        <f t="shared" si="27"/>
        <v>11</v>
      </c>
      <c r="X159" s="1">
        <f t="shared" si="28"/>
        <v>3</v>
      </c>
      <c r="Y159" s="1">
        <f t="shared" si="29"/>
        <v>3</v>
      </c>
      <c r="Z159" s="1">
        <f t="shared" si="30"/>
        <v>12</v>
      </c>
      <c r="AA159" s="1">
        <f t="shared" si="31"/>
        <v>46</v>
      </c>
      <c r="AC159" s="1">
        <f t="shared" si="32"/>
        <v>89</v>
      </c>
      <c r="AD159" s="1">
        <f t="shared" si="32"/>
        <v>31</v>
      </c>
    </row>
    <row r="160" spans="1:30" ht="15.9" customHeight="1" x14ac:dyDescent="0.3">
      <c r="A160" s="4">
        <v>11810024</v>
      </c>
      <c r="B160" s="4" t="s">
        <v>84</v>
      </c>
      <c r="C160" s="2">
        <v>26</v>
      </c>
      <c r="D160" s="2">
        <v>10</v>
      </c>
      <c r="E160" s="2">
        <v>36</v>
      </c>
      <c r="F160" s="5">
        <v>1</v>
      </c>
      <c r="G160" s="5">
        <v>0</v>
      </c>
      <c r="H160" s="5">
        <v>4</v>
      </c>
      <c r="I160" s="5">
        <v>1</v>
      </c>
      <c r="J160" s="5">
        <v>3</v>
      </c>
      <c r="K160" s="5">
        <v>1</v>
      </c>
      <c r="L160" s="5">
        <v>1</v>
      </c>
      <c r="M160" s="5">
        <v>1</v>
      </c>
      <c r="N160" s="5">
        <v>2</v>
      </c>
      <c r="O160" s="5">
        <v>0</v>
      </c>
      <c r="P160" s="5">
        <v>4</v>
      </c>
      <c r="Q160" s="5">
        <v>2</v>
      </c>
      <c r="R160" s="5">
        <v>11</v>
      </c>
      <c r="S160" s="5">
        <v>5</v>
      </c>
      <c r="T160" s="1" t="str">
        <f>VLOOKUP(B160,Param!B:E,4,FALSE)</f>
        <v>Tarn</v>
      </c>
      <c r="U160" s="1">
        <f t="shared" si="25"/>
        <v>1</v>
      </c>
      <c r="V160" s="1">
        <f t="shared" si="26"/>
        <v>5</v>
      </c>
      <c r="W160" s="1">
        <f t="shared" si="27"/>
        <v>4</v>
      </c>
      <c r="X160" s="1">
        <f t="shared" si="28"/>
        <v>2</v>
      </c>
      <c r="Y160" s="1">
        <f t="shared" si="29"/>
        <v>2</v>
      </c>
      <c r="Z160" s="1">
        <f t="shared" si="30"/>
        <v>6</v>
      </c>
      <c r="AA160" s="1">
        <f t="shared" si="31"/>
        <v>16</v>
      </c>
      <c r="AC160" s="1">
        <f t="shared" si="32"/>
        <v>26</v>
      </c>
      <c r="AD160" s="1">
        <f t="shared" si="32"/>
        <v>10</v>
      </c>
    </row>
    <row r="161" spans="1:30" ht="15.9" customHeight="1" x14ac:dyDescent="0.3">
      <c r="A161" s="4">
        <v>11810028</v>
      </c>
      <c r="B161" s="4" t="s">
        <v>202</v>
      </c>
      <c r="C161" s="2">
        <v>45</v>
      </c>
      <c r="D161" s="2">
        <v>24</v>
      </c>
      <c r="E161" s="2">
        <v>69</v>
      </c>
      <c r="F161" s="5">
        <v>2</v>
      </c>
      <c r="G161" s="5">
        <v>0</v>
      </c>
      <c r="H161" s="5">
        <v>5</v>
      </c>
      <c r="I161" s="5">
        <v>0</v>
      </c>
      <c r="J161" s="5">
        <v>5</v>
      </c>
      <c r="K161" s="5">
        <v>1</v>
      </c>
      <c r="L161" s="5">
        <v>2</v>
      </c>
      <c r="M161" s="5">
        <v>0</v>
      </c>
      <c r="N161" s="5">
        <v>0</v>
      </c>
      <c r="O161" s="5">
        <v>0</v>
      </c>
      <c r="P161" s="5">
        <v>2</v>
      </c>
      <c r="Q161" s="5">
        <v>1</v>
      </c>
      <c r="R161" s="5">
        <v>29</v>
      </c>
      <c r="S161" s="5">
        <v>22</v>
      </c>
      <c r="T161" s="1" t="str">
        <f>VLOOKUP(B161,Param!B:E,4,FALSE)</f>
        <v>Tarn</v>
      </c>
      <c r="U161" s="1">
        <f t="shared" si="25"/>
        <v>2</v>
      </c>
      <c r="V161" s="1">
        <f t="shared" si="26"/>
        <v>5</v>
      </c>
      <c r="W161" s="1">
        <f t="shared" si="27"/>
        <v>6</v>
      </c>
      <c r="X161" s="1">
        <f t="shared" si="28"/>
        <v>2</v>
      </c>
      <c r="Y161" s="1">
        <f t="shared" si="29"/>
        <v>0</v>
      </c>
      <c r="Z161" s="1">
        <f t="shared" si="30"/>
        <v>3</v>
      </c>
      <c r="AA161" s="1">
        <f t="shared" si="31"/>
        <v>51</v>
      </c>
      <c r="AC161" s="1">
        <f t="shared" si="32"/>
        <v>45</v>
      </c>
      <c r="AD161" s="1">
        <f t="shared" si="32"/>
        <v>24</v>
      </c>
    </row>
    <row r="162" spans="1:30" ht="15.9" customHeight="1" x14ac:dyDescent="0.3">
      <c r="A162" s="4">
        <v>11810033</v>
      </c>
      <c r="B162" s="4" t="s">
        <v>87</v>
      </c>
      <c r="C162" s="2">
        <v>17</v>
      </c>
      <c r="D162" s="2">
        <v>4</v>
      </c>
      <c r="E162" s="2">
        <v>21</v>
      </c>
      <c r="F162" s="5">
        <v>1</v>
      </c>
      <c r="G162" s="5">
        <v>0</v>
      </c>
      <c r="H162" s="5">
        <v>4</v>
      </c>
      <c r="I162" s="5">
        <v>1</v>
      </c>
      <c r="J162" s="5">
        <v>2</v>
      </c>
      <c r="K162" s="5">
        <v>0</v>
      </c>
      <c r="L162" s="5">
        <v>1</v>
      </c>
      <c r="M162" s="5">
        <v>0</v>
      </c>
      <c r="N162" s="5">
        <v>1</v>
      </c>
      <c r="O162" s="5">
        <v>0</v>
      </c>
      <c r="P162" s="5">
        <v>3</v>
      </c>
      <c r="Q162" s="5">
        <v>0</v>
      </c>
      <c r="R162" s="5">
        <v>5</v>
      </c>
      <c r="S162" s="5">
        <v>3</v>
      </c>
      <c r="T162" s="1" t="str">
        <f>VLOOKUP(B162,Param!B:E,4,FALSE)</f>
        <v>Tarn</v>
      </c>
      <c r="U162" s="1">
        <f t="shared" si="25"/>
        <v>1</v>
      </c>
      <c r="V162" s="1">
        <f t="shared" si="26"/>
        <v>5</v>
      </c>
      <c r="W162" s="1">
        <f t="shared" si="27"/>
        <v>2</v>
      </c>
      <c r="X162" s="1">
        <f t="shared" si="28"/>
        <v>1</v>
      </c>
      <c r="Y162" s="1">
        <f t="shared" si="29"/>
        <v>1</v>
      </c>
      <c r="Z162" s="1">
        <f t="shared" si="30"/>
        <v>3</v>
      </c>
      <c r="AA162" s="1">
        <f t="shared" si="31"/>
        <v>8</v>
      </c>
      <c r="AC162" s="1">
        <f t="shared" si="32"/>
        <v>17</v>
      </c>
      <c r="AD162" s="1">
        <f t="shared" si="32"/>
        <v>4</v>
      </c>
    </row>
    <row r="163" spans="1:30" ht="15.9" customHeight="1" x14ac:dyDescent="0.3">
      <c r="A163" s="4">
        <v>11810034</v>
      </c>
      <c r="B163" s="4" t="s">
        <v>445</v>
      </c>
      <c r="C163" s="2">
        <v>12</v>
      </c>
      <c r="D163" s="2">
        <v>0</v>
      </c>
      <c r="E163" s="2">
        <v>12</v>
      </c>
      <c r="F163" s="5">
        <v>0</v>
      </c>
      <c r="G163" s="5">
        <v>0</v>
      </c>
      <c r="H163" s="5">
        <v>2</v>
      </c>
      <c r="I163" s="5">
        <v>0</v>
      </c>
      <c r="J163" s="5">
        <v>5</v>
      </c>
      <c r="K163" s="5">
        <v>0</v>
      </c>
      <c r="L163" s="5">
        <v>1</v>
      </c>
      <c r="M163" s="5">
        <v>0</v>
      </c>
      <c r="N163" s="5">
        <v>1</v>
      </c>
      <c r="O163" s="5">
        <v>0</v>
      </c>
      <c r="P163" s="5">
        <v>1</v>
      </c>
      <c r="Q163" s="5">
        <v>0</v>
      </c>
      <c r="R163" s="5">
        <v>2</v>
      </c>
      <c r="S163" s="5">
        <v>0</v>
      </c>
      <c r="T163" s="1" t="str">
        <f>VLOOKUP(B163,Param!B:E,4,FALSE)</f>
        <v>Tarn</v>
      </c>
      <c r="U163" s="1">
        <f t="shared" si="25"/>
        <v>0</v>
      </c>
      <c r="V163" s="1">
        <f t="shared" si="26"/>
        <v>2</v>
      </c>
      <c r="W163" s="1">
        <f t="shared" si="27"/>
        <v>5</v>
      </c>
      <c r="X163" s="1">
        <f t="shared" si="28"/>
        <v>1</v>
      </c>
      <c r="Y163" s="1">
        <f t="shared" si="29"/>
        <v>1</v>
      </c>
      <c r="Z163" s="1">
        <f t="shared" si="30"/>
        <v>1</v>
      </c>
      <c r="AA163" s="1">
        <f t="shared" si="31"/>
        <v>2</v>
      </c>
      <c r="AC163" s="1">
        <f t="shared" si="32"/>
        <v>12</v>
      </c>
      <c r="AD163" s="1">
        <f t="shared" si="32"/>
        <v>0</v>
      </c>
    </row>
    <row r="164" spans="1:30" ht="15.9" customHeight="1" x14ac:dyDescent="0.3">
      <c r="A164" s="4">
        <v>11820007</v>
      </c>
      <c r="B164" s="4" t="s">
        <v>88</v>
      </c>
      <c r="C164" s="2">
        <v>17</v>
      </c>
      <c r="D164" s="2">
        <v>3</v>
      </c>
      <c r="E164" s="2">
        <v>20</v>
      </c>
      <c r="F164" s="5">
        <v>1</v>
      </c>
      <c r="G164" s="5">
        <v>0</v>
      </c>
      <c r="H164" s="5">
        <v>0</v>
      </c>
      <c r="I164" s="5">
        <v>0</v>
      </c>
      <c r="J164" s="5">
        <v>2</v>
      </c>
      <c r="K164" s="5">
        <v>0</v>
      </c>
      <c r="L164" s="5">
        <v>2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12</v>
      </c>
      <c r="S164" s="5">
        <v>3</v>
      </c>
      <c r="T164" s="1" t="str">
        <f>VLOOKUP(B164,Param!B:E,4,FALSE)</f>
        <v>Tarn et Garonne</v>
      </c>
      <c r="U164" s="1">
        <f t="shared" si="25"/>
        <v>1</v>
      </c>
      <c r="V164" s="1">
        <f t="shared" si="26"/>
        <v>0</v>
      </c>
      <c r="W164" s="1">
        <f t="shared" si="27"/>
        <v>2</v>
      </c>
      <c r="X164" s="1">
        <f t="shared" si="28"/>
        <v>2</v>
      </c>
      <c r="Y164" s="1">
        <f t="shared" si="29"/>
        <v>0</v>
      </c>
      <c r="Z164" s="1">
        <f t="shared" si="30"/>
        <v>0</v>
      </c>
      <c r="AA164" s="1">
        <f t="shared" si="31"/>
        <v>15</v>
      </c>
      <c r="AC164" s="1">
        <f t="shared" si="32"/>
        <v>17</v>
      </c>
      <c r="AD164" s="1">
        <f t="shared" si="32"/>
        <v>3</v>
      </c>
    </row>
    <row r="165" spans="1:30" ht="15.9" customHeight="1" x14ac:dyDescent="0.3">
      <c r="A165" s="4">
        <v>11820008</v>
      </c>
      <c r="B165" s="4" t="s">
        <v>89</v>
      </c>
      <c r="C165" s="2">
        <v>112</v>
      </c>
      <c r="D165" s="2">
        <v>33</v>
      </c>
      <c r="E165" s="2">
        <v>145</v>
      </c>
      <c r="F165" s="5">
        <v>32</v>
      </c>
      <c r="G165" s="5">
        <v>27</v>
      </c>
      <c r="H165" s="5">
        <v>21</v>
      </c>
      <c r="I165" s="5">
        <v>2</v>
      </c>
      <c r="J165" s="5">
        <v>37</v>
      </c>
      <c r="K165" s="5">
        <v>3</v>
      </c>
      <c r="L165" s="5">
        <v>5</v>
      </c>
      <c r="M165" s="5">
        <v>1</v>
      </c>
      <c r="N165" s="5">
        <v>3</v>
      </c>
      <c r="O165" s="5">
        <v>0</v>
      </c>
      <c r="P165" s="5">
        <v>4</v>
      </c>
      <c r="Q165" s="5">
        <v>0</v>
      </c>
      <c r="R165" s="5">
        <v>10</v>
      </c>
      <c r="S165" s="5">
        <v>0</v>
      </c>
      <c r="T165" s="1" t="str">
        <f>VLOOKUP(B165,Param!B:E,4,FALSE)</f>
        <v>Tarn et Garonne</v>
      </c>
      <c r="U165" s="1">
        <f t="shared" si="25"/>
        <v>59</v>
      </c>
      <c r="V165" s="1">
        <f t="shared" si="26"/>
        <v>23</v>
      </c>
      <c r="W165" s="1">
        <f t="shared" si="27"/>
        <v>40</v>
      </c>
      <c r="X165" s="1">
        <f t="shared" si="28"/>
        <v>6</v>
      </c>
      <c r="Y165" s="1">
        <f t="shared" si="29"/>
        <v>3</v>
      </c>
      <c r="Z165" s="1">
        <f t="shared" si="30"/>
        <v>4</v>
      </c>
      <c r="AA165" s="1">
        <f t="shared" si="31"/>
        <v>10</v>
      </c>
      <c r="AC165" s="1">
        <f t="shared" si="32"/>
        <v>112</v>
      </c>
      <c r="AD165" s="1">
        <f t="shared" si="32"/>
        <v>33</v>
      </c>
    </row>
    <row r="166" spans="1:30" ht="15.9" customHeight="1" x14ac:dyDescent="0.3">
      <c r="A166" s="4">
        <v>11820011</v>
      </c>
      <c r="B166" s="4" t="s">
        <v>90</v>
      </c>
      <c r="C166" s="2">
        <v>0</v>
      </c>
      <c r="D166" s="2">
        <v>0</v>
      </c>
      <c r="E166" s="2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1" t="str">
        <f>VLOOKUP(B166,Param!B:E,4,FALSE)</f>
        <v>Tarn et Garonne</v>
      </c>
      <c r="U166" s="1">
        <f t="shared" si="25"/>
        <v>0</v>
      </c>
      <c r="V166" s="1">
        <f t="shared" si="26"/>
        <v>0</v>
      </c>
      <c r="W166" s="1">
        <f t="shared" si="27"/>
        <v>0</v>
      </c>
      <c r="X166" s="1">
        <f t="shared" si="28"/>
        <v>0</v>
      </c>
      <c r="Y166" s="1">
        <f t="shared" si="29"/>
        <v>0</v>
      </c>
      <c r="Z166" s="1">
        <f t="shared" si="30"/>
        <v>0</v>
      </c>
      <c r="AA166" s="1">
        <f t="shared" si="31"/>
        <v>0</v>
      </c>
      <c r="AC166" s="1">
        <f t="shared" si="32"/>
        <v>0</v>
      </c>
      <c r="AD166" s="1">
        <f t="shared" si="32"/>
        <v>0</v>
      </c>
    </row>
    <row r="167" spans="1:30" ht="15.9" customHeight="1" x14ac:dyDescent="0.3">
      <c r="A167" s="4">
        <v>11820018</v>
      </c>
      <c r="B167" s="4" t="s">
        <v>203</v>
      </c>
      <c r="C167" s="2">
        <v>14</v>
      </c>
      <c r="D167" s="2">
        <v>3</v>
      </c>
      <c r="E167" s="2">
        <v>17</v>
      </c>
      <c r="F167" s="5">
        <v>3</v>
      </c>
      <c r="G167" s="5">
        <v>1</v>
      </c>
      <c r="H167" s="5">
        <v>6</v>
      </c>
      <c r="I167" s="5">
        <v>2</v>
      </c>
      <c r="J167" s="5">
        <v>3</v>
      </c>
      <c r="K167" s="5">
        <v>0</v>
      </c>
      <c r="L167" s="5">
        <v>1</v>
      </c>
      <c r="M167" s="5">
        <v>0</v>
      </c>
      <c r="N167" s="5">
        <v>0</v>
      </c>
      <c r="O167" s="5">
        <v>0</v>
      </c>
      <c r="P167" s="5">
        <v>1</v>
      </c>
      <c r="Q167" s="5">
        <v>0</v>
      </c>
      <c r="R167" s="5">
        <v>0</v>
      </c>
      <c r="S167" s="5">
        <v>0</v>
      </c>
      <c r="T167" s="1" t="str">
        <f>VLOOKUP(B167,Param!B:E,4,FALSE)</f>
        <v>Tarn et Garonne</v>
      </c>
      <c r="U167" s="1">
        <f t="shared" si="25"/>
        <v>4</v>
      </c>
      <c r="V167" s="1">
        <f t="shared" si="26"/>
        <v>8</v>
      </c>
      <c r="W167" s="1">
        <f t="shared" si="27"/>
        <v>3</v>
      </c>
      <c r="X167" s="1">
        <f t="shared" si="28"/>
        <v>1</v>
      </c>
      <c r="Y167" s="1">
        <f t="shared" si="29"/>
        <v>0</v>
      </c>
      <c r="Z167" s="1">
        <f t="shared" si="30"/>
        <v>1</v>
      </c>
      <c r="AA167" s="1">
        <f t="shared" si="31"/>
        <v>0</v>
      </c>
      <c r="AC167" s="1">
        <f t="shared" si="32"/>
        <v>14</v>
      </c>
      <c r="AD167" s="1">
        <f t="shared" si="32"/>
        <v>3</v>
      </c>
    </row>
    <row r="168" spans="1:30" ht="15.9" customHeight="1" x14ac:dyDescent="0.3">
      <c r="A168" s="4">
        <v>11820026</v>
      </c>
      <c r="B168" s="4" t="s">
        <v>92</v>
      </c>
      <c r="C168" s="2">
        <v>10</v>
      </c>
      <c r="D168" s="2">
        <v>4</v>
      </c>
      <c r="E168" s="2">
        <v>14</v>
      </c>
      <c r="F168" s="5">
        <v>2</v>
      </c>
      <c r="G168" s="5">
        <v>0</v>
      </c>
      <c r="H168" s="5">
        <v>4</v>
      </c>
      <c r="I168" s="5">
        <v>1</v>
      </c>
      <c r="J168" s="5">
        <v>2</v>
      </c>
      <c r="K168" s="5">
        <v>0</v>
      </c>
      <c r="L168" s="5">
        <v>2</v>
      </c>
      <c r="M168" s="5">
        <v>0</v>
      </c>
      <c r="N168" s="5">
        <v>0</v>
      </c>
      <c r="O168" s="5">
        <v>0</v>
      </c>
      <c r="P168" s="5">
        <v>0</v>
      </c>
      <c r="Q168" s="5">
        <v>2</v>
      </c>
      <c r="R168" s="5">
        <v>0</v>
      </c>
      <c r="S168" s="5">
        <v>1</v>
      </c>
      <c r="T168" s="1" t="str">
        <f>VLOOKUP(B168,Param!B:E,4,FALSE)</f>
        <v>Tarn et Garonne</v>
      </c>
      <c r="U168" s="1">
        <f t="shared" si="25"/>
        <v>2</v>
      </c>
      <c r="V168" s="1">
        <f t="shared" si="26"/>
        <v>5</v>
      </c>
      <c r="W168" s="1">
        <f t="shared" si="27"/>
        <v>2</v>
      </c>
      <c r="X168" s="1">
        <f t="shared" si="28"/>
        <v>2</v>
      </c>
      <c r="Y168" s="1">
        <f t="shared" si="29"/>
        <v>0</v>
      </c>
      <c r="Z168" s="1">
        <f t="shared" si="30"/>
        <v>2</v>
      </c>
      <c r="AA168" s="1">
        <f t="shared" si="31"/>
        <v>1</v>
      </c>
      <c r="AC168" s="1">
        <f t="shared" si="32"/>
        <v>10</v>
      </c>
      <c r="AD168" s="1">
        <f t="shared" si="32"/>
        <v>4</v>
      </c>
    </row>
    <row r="169" spans="1:30" ht="15.9" customHeight="1" x14ac:dyDescent="0.3">
      <c r="A169" s="4">
        <v>11820027</v>
      </c>
      <c r="B169" s="4" t="s">
        <v>93</v>
      </c>
      <c r="C169" s="2">
        <v>0</v>
      </c>
      <c r="D169" s="2">
        <v>0</v>
      </c>
      <c r="E169" s="2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1" t="str">
        <f>VLOOKUP(B169,Param!B:E,4,FALSE)</f>
        <v>Tarn et Garonne</v>
      </c>
      <c r="U169" s="1">
        <f t="shared" si="25"/>
        <v>0</v>
      </c>
      <c r="V169" s="1">
        <f t="shared" si="26"/>
        <v>0</v>
      </c>
      <c r="W169" s="1">
        <f t="shared" si="27"/>
        <v>0</v>
      </c>
      <c r="X169" s="1">
        <f t="shared" si="28"/>
        <v>0</v>
      </c>
      <c r="Y169" s="1">
        <f t="shared" si="29"/>
        <v>0</v>
      </c>
      <c r="Z169" s="1">
        <f t="shared" si="30"/>
        <v>0</v>
      </c>
      <c r="AA169" s="1">
        <f t="shared" si="31"/>
        <v>0</v>
      </c>
      <c r="AC169" s="1">
        <f t="shared" si="32"/>
        <v>0</v>
      </c>
      <c r="AD169" s="1">
        <f t="shared" si="32"/>
        <v>0</v>
      </c>
    </row>
    <row r="170" spans="1:30" ht="15.9" customHeight="1" x14ac:dyDescent="0.3">
      <c r="A170" s="4">
        <v>11820031</v>
      </c>
      <c r="B170" s="4" t="s">
        <v>94</v>
      </c>
      <c r="C170" s="2">
        <v>4</v>
      </c>
      <c r="D170" s="2">
        <v>3</v>
      </c>
      <c r="E170" s="2">
        <v>7</v>
      </c>
      <c r="F170" s="5">
        <v>0</v>
      </c>
      <c r="G170" s="5">
        <v>0</v>
      </c>
      <c r="H170" s="5">
        <v>0</v>
      </c>
      <c r="I170" s="5">
        <v>0</v>
      </c>
      <c r="J170" s="5">
        <v>1</v>
      </c>
      <c r="K170" s="5">
        <v>0</v>
      </c>
      <c r="L170" s="5">
        <v>1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2</v>
      </c>
      <c r="S170" s="5">
        <v>3</v>
      </c>
      <c r="T170" s="1" t="str">
        <f>VLOOKUP(B170,Param!B:E,4,FALSE)</f>
        <v>Tarn et Garonne</v>
      </c>
      <c r="U170" s="1">
        <f t="shared" si="25"/>
        <v>0</v>
      </c>
      <c r="V170" s="1">
        <f t="shared" si="26"/>
        <v>0</v>
      </c>
      <c r="W170" s="1">
        <f t="shared" si="27"/>
        <v>1</v>
      </c>
      <c r="X170" s="1">
        <f t="shared" si="28"/>
        <v>1</v>
      </c>
      <c r="Y170" s="1">
        <f t="shared" si="29"/>
        <v>0</v>
      </c>
      <c r="Z170" s="1">
        <f t="shared" si="30"/>
        <v>0</v>
      </c>
      <c r="AA170" s="1">
        <f t="shared" si="31"/>
        <v>5</v>
      </c>
      <c r="AC170" s="1">
        <f t="shared" si="32"/>
        <v>4</v>
      </c>
      <c r="AD170" s="1">
        <f t="shared" si="32"/>
        <v>3</v>
      </c>
    </row>
    <row r="171" spans="1:30" ht="15.9" customHeight="1" x14ac:dyDescent="0.3">
      <c r="A171" s="4">
        <v>11820032</v>
      </c>
      <c r="B171" s="4" t="s">
        <v>95</v>
      </c>
      <c r="C171" s="2">
        <v>10</v>
      </c>
      <c r="D171" s="2">
        <v>2</v>
      </c>
      <c r="E171" s="2">
        <v>12</v>
      </c>
      <c r="F171" s="5">
        <v>3</v>
      </c>
      <c r="G171" s="5">
        <v>0</v>
      </c>
      <c r="H171" s="5">
        <v>0</v>
      </c>
      <c r="I171" s="5">
        <v>0</v>
      </c>
      <c r="J171" s="5">
        <v>4</v>
      </c>
      <c r="K171" s="5">
        <v>0</v>
      </c>
      <c r="L171" s="5">
        <v>2</v>
      </c>
      <c r="M171" s="5">
        <v>2</v>
      </c>
      <c r="N171" s="5">
        <v>0</v>
      </c>
      <c r="O171" s="5">
        <v>0</v>
      </c>
      <c r="P171" s="5">
        <v>0</v>
      </c>
      <c r="Q171" s="5">
        <v>0</v>
      </c>
      <c r="R171" s="5">
        <v>1</v>
      </c>
      <c r="S171" s="5">
        <v>0</v>
      </c>
      <c r="T171" s="1" t="str">
        <f>VLOOKUP(B171,Param!B:E,4,FALSE)</f>
        <v>Tarn et Garonne</v>
      </c>
      <c r="U171" s="1">
        <f t="shared" si="25"/>
        <v>3</v>
      </c>
      <c r="V171" s="1">
        <f t="shared" si="26"/>
        <v>0</v>
      </c>
      <c r="W171" s="1">
        <f t="shared" si="27"/>
        <v>4</v>
      </c>
      <c r="X171" s="1">
        <f t="shared" si="28"/>
        <v>4</v>
      </c>
      <c r="Y171" s="1">
        <f t="shared" si="29"/>
        <v>0</v>
      </c>
      <c r="Z171" s="1">
        <f t="shared" si="30"/>
        <v>0</v>
      </c>
      <c r="AA171" s="1">
        <f t="shared" si="31"/>
        <v>1</v>
      </c>
      <c r="AC171" s="1">
        <f t="shared" si="32"/>
        <v>10</v>
      </c>
      <c r="AD171" s="1">
        <f t="shared" si="32"/>
        <v>2</v>
      </c>
    </row>
    <row r="172" spans="1:30" ht="15.9" customHeight="1" x14ac:dyDescent="0.3">
      <c r="A172" s="4">
        <v>11820034</v>
      </c>
      <c r="B172" s="4" t="s">
        <v>96</v>
      </c>
      <c r="C172" s="2">
        <v>0</v>
      </c>
      <c r="D172" s="2">
        <v>0</v>
      </c>
      <c r="E172" s="2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1" t="str">
        <f>VLOOKUP(B172,Param!B:E,4,FALSE)</f>
        <v>Tarn et Garonne</v>
      </c>
      <c r="U172" s="1">
        <f t="shared" si="25"/>
        <v>0</v>
      </c>
      <c r="V172" s="1">
        <f t="shared" si="26"/>
        <v>0</v>
      </c>
      <c r="W172" s="1">
        <f t="shared" si="27"/>
        <v>0</v>
      </c>
      <c r="X172" s="1">
        <f t="shared" si="28"/>
        <v>0</v>
      </c>
      <c r="Y172" s="1">
        <f t="shared" si="29"/>
        <v>0</v>
      </c>
      <c r="Z172" s="1">
        <f t="shared" si="30"/>
        <v>0</v>
      </c>
      <c r="AA172" s="1">
        <f t="shared" si="31"/>
        <v>0</v>
      </c>
      <c r="AC172" s="1">
        <f t="shared" si="32"/>
        <v>0</v>
      </c>
      <c r="AD172" s="1">
        <f t="shared" si="32"/>
        <v>0</v>
      </c>
    </row>
    <row r="173" spans="1:30" ht="15.9" customHeight="1" x14ac:dyDescent="0.3">
      <c r="A173" s="4">
        <v>11820035</v>
      </c>
      <c r="B173" s="4" t="s">
        <v>97</v>
      </c>
      <c r="C173" s="2">
        <v>0</v>
      </c>
      <c r="D173" s="2">
        <v>0</v>
      </c>
      <c r="E173" s="2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1" t="str">
        <f>VLOOKUP(B173,Param!B:E,4,FALSE)</f>
        <v>Tarn et Garonne</v>
      </c>
      <c r="U173" s="1">
        <f t="shared" si="25"/>
        <v>0</v>
      </c>
      <c r="V173" s="1">
        <f t="shared" si="26"/>
        <v>0</v>
      </c>
      <c r="W173" s="1">
        <f t="shared" si="27"/>
        <v>0</v>
      </c>
      <c r="X173" s="1">
        <f t="shared" si="28"/>
        <v>0</v>
      </c>
      <c r="Y173" s="1">
        <f t="shared" si="29"/>
        <v>0</v>
      </c>
      <c r="Z173" s="1">
        <f t="shared" si="30"/>
        <v>0</v>
      </c>
      <c r="AA173" s="1">
        <f t="shared" si="31"/>
        <v>0</v>
      </c>
      <c r="AC173" s="1">
        <f t="shared" si="32"/>
        <v>0</v>
      </c>
      <c r="AD173" s="1">
        <f t="shared" si="32"/>
        <v>0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816A9-FE57-407F-B3BB-5D35A3E54F07}">
  <sheetPr codeName="Feuil18"/>
  <dimension ref="B2:K105"/>
  <sheetViews>
    <sheetView showGridLines="0" showRowColHeaders="0" zoomScaleNormal="100" workbookViewId="0">
      <selection activeCell="D12" sqref="D12:F12"/>
    </sheetView>
  </sheetViews>
  <sheetFormatPr baseColWidth="10" defaultRowHeight="15.6" x14ac:dyDescent="0.3"/>
  <cols>
    <col min="1" max="1" width="2.19921875" customWidth="1"/>
    <col min="2" max="2" width="24" bestFit="1" customWidth="1"/>
    <col min="3" max="4" width="7.69921875" customWidth="1"/>
    <col min="5" max="5" width="8.3984375" customWidth="1"/>
    <col min="6" max="10" width="7.69921875" customWidth="1"/>
  </cols>
  <sheetData>
    <row r="2" spans="2:10" x14ac:dyDescent="0.3">
      <c r="B2" s="35" t="str">
        <f>"Evolution des licences par catégories d'age : "&amp;'Page de garde'!$E$6</f>
        <v>Evolution des licences par catégories d'age : ASPTT TOULOUSE T.T.</v>
      </c>
      <c r="C2" s="35"/>
      <c r="D2" s="35"/>
      <c r="E2" s="35"/>
      <c r="F2" s="35"/>
      <c r="G2" s="35"/>
      <c r="H2" s="35"/>
      <c r="I2" s="35"/>
      <c r="J2" s="35"/>
    </row>
    <row r="3" spans="2:10" ht="6" customHeight="1" x14ac:dyDescent="0.3">
      <c r="B3" s="11"/>
      <c r="C3" s="11"/>
      <c r="D3" s="11"/>
      <c r="E3" s="11"/>
      <c r="F3" s="11"/>
      <c r="G3" s="11"/>
      <c r="H3" s="11"/>
      <c r="I3" s="11"/>
      <c r="J3" s="11"/>
    </row>
    <row r="4" spans="2:10" x14ac:dyDescent="0.3">
      <c r="B4" s="12"/>
      <c r="C4" s="12" t="s">
        <v>239</v>
      </c>
      <c r="D4" s="12" t="s">
        <v>240</v>
      </c>
      <c r="E4" s="12" t="s">
        <v>7</v>
      </c>
      <c r="F4" s="12" t="s">
        <v>8</v>
      </c>
      <c r="G4" s="12" t="s">
        <v>241</v>
      </c>
      <c r="H4" s="12" t="s">
        <v>242</v>
      </c>
      <c r="I4" s="12" t="s">
        <v>243</v>
      </c>
      <c r="J4" s="12" t="s">
        <v>1</v>
      </c>
    </row>
    <row r="5" spans="2:10" ht="12" customHeight="1" x14ac:dyDescent="0.3">
      <c r="B5" s="13" t="str">
        <f>"Données au "&amp;TEXT('Page de garde'!$D$12,"jj/mm/aaaa")</f>
        <v>Données au 14/03/2024</v>
      </c>
      <c r="C5" s="12">
        <f>VLOOKUP(nb_club,TTN!$A:$S,6,FALSE)+VLOOKUP(nb_club,TTN!$A:$S,7,FALSE)</f>
        <v>15</v>
      </c>
      <c r="D5" s="12">
        <f>VLOOKUP(nb_club,TTN!$A:$S,8,FALSE)+VLOOKUP(nb_club,TTN!$A:$S,9,FALSE)</f>
        <v>28</v>
      </c>
      <c r="E5" s="12">
        <f>VLOOKUP(nb_club,TTN!$A:$S,10,FALSE)+VLOOKUP(nb_club,TTN!$A:$S,11,FALSE)</f>
        <v>15</v>
      </c>
      <c r="F5" s="12">
        <f>VLOOKUP(nb_club,TTN!$A:$S,12,FALSE)+VLOOKUP(nb_club,TTN!$A:$S,13,FALSE)</f>
        <v>19</v>
      </c>
      <c r="G5" s="12">
        <f>VLOOKUP(nb_club,TTN!$A:$S,14,FALSE)+VLOOKUP(nb_club,TTN!$A:$S,15,FALSE)</f>
        <v>17</v>
      </c>
      <c r="H5" s="12">
        <f>VLOOKUP(nb_club,TTN!$A:$S,16,FALSE)+VLOOKUP(nb_club,TTN!$A:$S,17,FALSE)</f>
        <v>31</v>
      </c>
      <c r="I5" s="12">
        <f>VLOOKUP(nb_club,TTN!$A:$S,18,FALSE)+VLOOKUP(nb_club,TTN!$A:$S,19,FALSE)</f>
        <v>64</v>
      </c>
      <c r="J5" s="12">
        <f>SUM(C5:I5)</f>
        <v>189</v>
      </c>
    </row>
    <row r="6" spans="2:10" ht="12" customHeight="1" x14ac:dyDescent="0.3">
      <c r="B6" s="21" t="str">
        <f>"Moyenne cd au"&amp;TEXT('Page de garde'!$D$12,"jj/mm/aaaa")</f>
        <v>Moyenne cd au14/03/2024</v>
      </c>
      <c r="C6" s="23">
        <f>VLOOKUP('Page de garde'!$D$8,Param!$I$2:$R$14,4,FALSE)</f>
        <v>5.3</v>
      </c>
      <c r="D6" s="23">
        <f>VLOOKUP('Page de garde'!$D$8,Param!$I$2:$R$14,5,FALSE)</f>
        <v>11.478260869565217</v>
      </c>
      <c r="E6" s="23">
        <f>VLOOKUP('Page de garde'!$D$8,Param!$I$2:$R$14,6,FALSE)</f>
        <v>12.96</v>
      </c>
      <c r="F6" s="23">
        <f>VLOOKUP('Page de garde'!$D$8,Param!$I$2:$R$14,7,FALSE)</f>
        <v>7.96</v>
      </c>
      <c r="G6" s="23">
        <f>VLOOKUP('Page de garde'!$D$8,Param!$I$2:$R$14,8,FALSE)</f>
        <v>5.4615384615384617</v>
      </c>
      <c r="H6" s="23">
        <f>VLOOKUP('Page de garde'!$D$8,Param!$I$2:$R$14,9,FALSE)</f>
        <v>18.23076923076923</v>
      </c>
      <c r="I6" s="23">
        <f>VLOOKUP('Page de garde'!$D$8,Param!$I$2:$R$14,10,FALSE)</f>
        <v>29.037037037037038</v>
      </c>
      <c r="J6" s="23">
        <f t="shared" ref="J6" si="0">SUM(C6:I6)</f>
        <v>90.427605598909949</v>
      </c>
    </row>
    <row r="7" spans="2:10" ht="12" customHeight="1" x14ac:dyDescent="0.3">
      <c r="B7" s="21" t="str">
        <f>"Moyenne ligue au "&amp;TEXT('Page de garde'!$D$12,"jj/mm/aaaa")</f>
        <v>Moyenne ligue au 14/03/2024</v>
      </c>
      <c r="C7" s="23">
        <f>AVERAGEIF(TTN!U:U,"&lt;&gt;0")</f>
        <v>5.9504950495049505</v>
      </c>
      <c r="D7" s="23">
        <f>AVERAGEIF(TTN!V:V,"&lt;&gt;0")</f>
        <v>7.2661290322580649</v>
      </c>
      <c r="E7" s="23">
        <f>AVERAGEIF(TTN!W:W,"&lt;&gt;0")</f>
        <v>8.51048951048951</v>
      </c>
      <c r="F7" s="23">
        <f>AVERAGEIF(TTN!X:X,"&lt;&gt;0")</f>
        <v>5.6092715231788075</v>
      </c>
      <c r="G7" s="23">
        <f>AVERAGEIF(TTN!Y:Y,"&lt;&gt;0")</f>
        <v>3.9473684210526314</v>
      </c>
      <c r="H7" s="23">
        <f>AVERAGEIF(TTN!Z:Z,"&lt;&gt;0")</f>
        <v>9.9638554216867465</v>
      </c>
      <c r="I7" s="23">
        <f>AVERAGEIF(TTN!AA:AA,"&lt;&gt;0")</f>
        <v>24.146198830409357</v>
      </c>
      <c r="J7" s="23">
        <f>AVERAGE(TTN!E3:E4990)</f>
        <v>57.742690058479532</v>
      </c>
    </row>
    <row r="8" spans="2:10" ht="12" customHeight="1" x14ac:dyDescent="0.3">
      <c r="B8" s="13" t="str">
        <f>"Données au "&amp;TEXT('TTN-1'!$V$1,"jj/mm/aaaa")</f>
        <v>Données au 30/06/2023</v>
      </c>
      <c r="C8" s="12">
        <f>VLOOKUP(nb_club,'TTN-1'!$A:$S,6,FALSE)+VLOOKUP(nb_club,'TTN-1'!$A:$S,7,FALSE)</f>
        <v>17</v>
      </c>
      <c r="D8" s="12">
        <f>VLOOKUP(nb_club,'TTN-1'!$A:$S,8,FALSE)+VLOOKUP(nb_club,'TTN-1'!$A:$S,9,FALSE)</f>
        <v>22</v>
      </c>
      <c r="E8" s="12">
        <f>VLOOKUP(nb_club,'TTN-1'!$A:$S,10,FALSE)+VLOOKUP(nb_club,'TTN-1'!$A:$S,11,FALSE)</f>
        <v>19</v>
      </c>
      <c r="F8" s="12">
        <f>VLOOKUP(nb_club,'TTN-1'!$A:$S,12,FALSE)+VLOOKUP(nb_club,'TTN-1'!$A:$S,13,FALSE)</f>
        <v>18</v>
      </c>
      <c r="G8" s="12">
        <f>VLOOKUP(nb_club,'TTN-1'!$A:$S,14,FALSE)+VLOOKUP(nb_club,'TTN-1'!$A:$S,15,FALSE)</f>
        <v>11</v>
      </c>
      <c r="H8" s="12">
        <f>VLOOKUP(nb_club,'TTN-1'!$A:$S,16,FALSE)+VLOOKUP(nb_club,'TTN-1'!$A:$S,17,FALSE)</f>
        <v>42</v>
      </c>
      <c r="I8" s="12">
        <f>VLOOKUP(nb_club,'TTN-1'!$A:$S,18,FALSE)+VLOOKUP(nb_club,'TTN-1'!$A:$S,19,FALSE)</f>
        <v>49</v>
      </c>
      <c r="J8" s="12">
        <f t="shared" ref="J8:J10" si="1">SUM(C8:I8)</f>
        <v>178</v>
      </c>
    </row>
    <row r="9" spans="2:10" ht="12" customHeight="1" x14ac:dyDescent="0.3">
      <c r="B9" s="13" t="str">
        <f>"Données au "&amp;TEXT('TTN-2'!$V$1,"jj/mm/aaaa")</f>
        <v>Données au 30/06/2022</v>
      </c>
      <c r="C9" s="12">
        <f>VLOOKUP(nb_club,'TTN-2'!$A:$S,6,FALSE)+VLOOKUP(nb_club,'TTN-2'!$A:$S,7,FALSE)</f>
        <v>10</v>
      </c>
      <c r="D9" s="12">
        <f>VLOOKUP(nb_club,'TTN-2'!$A:$S,8,FALSE)+VLOOKUP(nb_club,'TTN-2'!$A:$S,9,FALSE)</f>
        <v>21</v>
      </c>
      <c r="E9" s="12">
        <f>VLOOKUP(nb_club,'TTN-2'!$A:$S,10,FALSE)+VLOOKUP(nb_club,'TTN-2'!$A:$S,11,FALSE)</f>
        <v>22</v>
      </c>
      <c r="F9" s="12">
        <f>VLOOKUP(nb_club,'TTN-2'!$A:$S,12,FALSE)+VLOOKUP(nb_club,'TTN-2'!$A:$S,13,FALSE)</f>
        <v>17</v>
      </c>
      <c r="G9" s="12">
        <f>VLOOKUP(nb_club,'TTN-2'!$A:$S,14,FALSE)+VLOOKUP(nb_club,'TTN-2'!$A:$S,15,FALSE)</f>
        <v>14</v>
      </c>
      <c r="H9" s="12">
        <f>VLOOKUP(nb_club,'TTN-2'!$A:$S,16,FALSE)+VLOOKUP(nb_club,'TTN-2'!$A:$S,17,FALSE)</f>
        <v>50</v>
      </c>
      <c r="I9" s="12">
        <f>VLOOKUP(nb_club,'TTN-2'!$A:$S,18,FALSE)+VLOOKUP(nb_club,'TTN-2'!$A:$S,19,FALSE)</f>
        <v>49</v>
      </c>
      <c r="J9" s="12">
        <f t="shared" si="1"/>
        <v>183</v>
      </c>
    </row>
    <row r="10" spans="2:10" ht="12" customHeight="1" x14ac:dyDescent="0.3">
      <c r="B10" s="13" t="str">
        <f>"Données au "&amp;TEXT('TTN-3'!$V$1,"jj/mm/aaaa")</f>
        <v>Données au 30/06/2021</v>
      </c>
      <c r="C10" s="12">
        <f>VLOOKUP(nb_club,'TTN-3'!$A:$S,6,FALSE)+VLOOKUP(nb_club,'TTN-3'!$A:$S,7,FALSE)</f>
        <v>3</v>
      </c>
      <c r="D10" s="12">
        <f>VLOOKUP(nb_club,'TTN-3'!$A:$S,8,FALSE)+VLOOKUP(nb_club,'TTN-3'!$A:$S,9,FALSE)</f>
        <v>18</v>
      </c>
      <c r="E10" s="12">
        <f>VLOOKUP(nb_club,'TTN-3'!$A:$S,10,FALSE)+VLOOKUP(nb_club,'TTN-3'!$A:$S,11,FALSE)</f>
        <v>10</v>
      </c>
      <c r="F10" s="12">
        <f>VLOOKUP(nb_club,'TTN-3'!$A:$S,12,FALSE)+VLOOKUP(nb_club,'TTN-3'!$A:$S,13,FALSE)</f>
        <v>6</v>
      </c>
      <c r="G10" s="12">
        <f>VLOOKUP(nb_club,'TTN-3'!$A:$S,14,FALSE)+VLOOKUP(nb_club,'TTN-3'!$A:$S,15,FALSE)</f>
        <v>3</v>
      </c>
      <c r="H10" s="12">
        <f>VLOOKUP(nb_club,'TTN-3'!$A:$S,16,FALSE)+VLOOKUP(nb_club,'TTN-3'!$A:$S,17,FALSE)</f>
        <v>26</v>
      </c>
      <c r="I10" s="12">
        <f>VLOOKUP(nb_club,'TTN-3'!$A:$S,18,FALSE)+VLOOKUP(nb_club,'TTN-3'!$A:$S,19,FALSE)</f>
        <v>29</v>
      </c>
      <c r="J10" s="12">
        <f t="shared" si="1"/>
        <v>95</v>
      </c>
    </row>
    <row r="26" spans="2:10" x14ac:dyDescent="0.3">
      <c r="B26" s="35" t="str">
        <f>"Répartition des licences par genre : "&amp;'Page de garde'!$E$6</f>
        <v>Répartition des licences par genre : ASPTT TOULOUSE T.T.</v>
      </c>
      <c r="C26" s="35"/>
      <c r="D26" s="35"/>
      <c r="E26" s="35"/>
      <c r="F26" s="35"/>
      <c r="G26" s="35"/>
      <c r="H26" s="35"/>
      <c r="I26" s="35"/>
      <c r="J26" s="35"/>
    </row>
    <row r="27" spans="2:10" ht="6" customHeight="1" x14ac:dyDescent="0.3">
      <c r="B27" s="11"/>
      <c r="C27" s="11"/>
      <c r="D27" s="11"/>
      <c r="E27" s="11"/>
      <c r="F27" s="11"/>
      <c r="G27" s="11"/>
      <c r="H27" s="11"/>
      <c r="I27" s="11"/>
      <c r="J27" s="11"/>
    </row>
    <row r="28" spans="2:10" x14ac:dyDescent="0.3">
      <c r="B28" s="12"/>
      <c r="C28" s="33" t="s">
        <v>247</v>
      </c>
      <c r="D28" s="34"/>
      <c r="E28" s="33" t="s">
        <v>248</v>
      </c>
      <c r="F28" s="34"/>
      <c r="G28" s="12" t="s">
        <v>1</v>
      </c>
      <c r="H28" s="11"/>
      <c r="I28" s="11"/>
    </row>
    <row r="29" spans="2:10" x14ac:dyDescent="0.3">
      <c r="B29" s="13" t="str">
        <f>"Données au "&amp;TEXT('Page de garde'!$D$12,"jj/mm/aaaa")</f>
        <v>Données au 14/03/2024</v>
      </c>
      <c r="C29" s="12">
        <f>VLOOKUP(nb_club,TTN!$A:$S,3,FALSE)</f>
        <v>166</v>
      </c>
      <c r="D29" s="16">
        <f t="shared" ref="D29:D34" si="2">C29/G29</f>
        <v>0.87830687830687826</v>
      </c>
      <c r="E29" s="12">
        <f>VLOOKUP(nb_club,TTN!$A:$S,4,FALSE)</f>
        <v>23</v>
      </c>
      <c r="F29" s="16">
        <f>E29/G29</f>
        <v>0.12169312169312169</v>
      </c>
      <c r="G29" s="12">
        <f t="shared" ref="G29:G34" si="3">J5</f>
        <v>189</v>
      </c>
      <c r="H29" s="11"/>
      <c r="I29" s="11"/>
    </row>
    <row r="30" spans="2:10" x14ac:dyDescent="0.3">
      <c r="B30" s="21" t="str">
        <f>"Moyenne cd au"&amp;TEXT('Page de garde'!$D$12,"jj/mm/aaaa")</f>
        <v>Moyenne cd au14/03/2024</v>
      </c>
      <c r="C30" s="23">
        <f>VLOOKUP('Page de garde'!$D$8,Param!$I$2:$U$14,12,FALSE)</f>
        <v>75.111111111111114</v>
      </c>
      <c r="D30" s="22">
        <f t="shared" si="2"/>
        <v>0.8805170081659236</v>
      </c>
      <c r="E30" s="23">
        <f>VLOOKUP('Page de garde'!$D$8,Param!$I$2:$U$14,13,FALSE)</f>
        <v>10.192307692307692</v>
      </c>
      <c r="F30" s="22">
        <f t="shared" ref="F30:F34" si="4">E30/G30</f>
        <v>0.11948299183407643</v>
      </c>
      <c r="G30" s="23">
        <f>C30+E30</f>
        <v>85.303418803418808</v>
      </c>
      <c r="H30" s="11"/>
      <c r="I30" s="11"/>
    </row>
    <row r="31" spans="2:10" x14ac:dyDescent="0.3">
      <c r="B31" s="21" t="str">
        <f>"Moyenne ligue au "&amp;TEXT('Page de garde'!$D$12,"jj/mm/aaaa")</f>
        <v>Moyenne ligue au 14/03/2024</v>
      </c>
      <c r="C31" s="23">
        <f>AVERAGEIF(TTN!C:C,"&lt;&gt;0")</f>
        <v>49.707602339181285</v>
      </c>
      <c r="D31" s="22">
        <f t="shared" si="2"/>
        <v>0.85110212338255742</v>
      </c>
      <c r="E31" s="23">
        <f>AVERAGEIF(TTN!D:D,"&lt;&gt;0")</f>
        <v>8.6962025316455698</v>
      </c>
      <c r="F31" s="22">
        <f t="shared" si="4"/>
        <v>0.14889787661744261</v>
      </c>
      <c r="G31" s="23">
        <f>C31+E31</f>
        <v>58.403804870826853</v>
      </c>
      <c r="H31" s="11"/>
      <c r="I31" s="11"/>
    </row>
    <row r="32" spans="2:10" x14ac:dyDescent="0.3">
      <c r="B32" s="13" t="str">
        <f>"Données au "&amp;TEXT('TTN-1'!$V$1,"jj/mm/aaaa")</f>
        <v>Données au 30/06/2023</v>
      </c>
      <c r="C32" s="12">
        <f>VLOOKUP(nb_club,'TTN-1'!$A:$S,3,FALSE)</f>
        <v>157</v>
      </c>
      <c r="D32" s="16">
        <f t="shared" si="2"/>
        <v>0.8820224719101124</v>
      </c>
      <c r="E32" s="12">
        <f>VLOOKUP(nb_club,'TTN-1'!$A:$S,4,FALSE)</f>
        <v>21</v>
      </c>
      <c r="F32" s="16">
        <f t="shared" si="4"/>
        <v>0.11797752808988764</v>
      </c>
      <c r="G32" s="12">
        <f t="shared" si="3"/>
        <v>178</v>
      </c>
      <c r="H32" s="11"/>
      <c r="I32" s="11"/>
    </row>
    <row r="33" spans="2:9" x14ac:dyDescent="0.3">
      <c r="B33" s="13" t="str">
        <f>"Données au "&amp;TEXT('TTN-2'!$V$1,"jj/mm/aaaa")</f>
        <v>Données au 30/06/2022</v>
      </c>
      <c r="C33" s="12">
        <f>VLOOKUP(nb_club,'TTN-2'!$A:$S,3,FALSE)</f>
        <v>163</v>
      </c>
      <c r="D33" s="16">
        <f t="shared" si="2"/>
        <v>0.89071038251366119</v>
      </c>
      <c r="E33" s="12">
        <f>VLOOKUP(nb_club,'TTN-2'!$A:$S,4,FALSE)</f>
        <v>20</v>
      </c>
      <c r="F33" s="16">
        <f t="shared" si="4"/>
        <v>0.10928961748633879</v>
      </c>
      <c r="G33" s="12">
        <f t="shared" si="3"/>
        <v>183</v>
      </c>
      <c r="H33" s="11"/>
      <c r="I33" s="11"/>
    </row>
    <row r="34" spans="2:9" x14ac:dyDescent="0.3">
      <c r="B34" s="13" t="str">
        <f>"Données au "&amp;TEXT('TTN-3'!$V$1,"jj/mm/aaaa")</f>
        <v>Données au 30/06/2021</v>
      </c>
      <c r="C34" s="12">
        <f>VLOOKUP(nb_club,'TTN-3'!$A:$S,3,FALSE)</f>
        <v>87</v>
      </c>
      <c r="D34" s="16">
        <f t="shared" si="2"/>
        <v>0.91578947368421049</v>
      </c>
      <c r="E34" s="12">
        <f>VLOOKUP(nb_club,'TTN-3'!$A:$S,4,FALSE)</f>
        <v>8</v>
      </c>
      <c r="F34" s="16">
        <f t="shared" si="4"/>
        <v>8.4210526315789472E-2</v>
      </c>
      <c r="G34" s="12">
        <f t="shared" si="3"/>
        <v>95</v>
      </c>
      <c r="H34" s="11"/>
      <c r="I34" s="11"/>
    </row>
    <row r="50" spans="2:10" x14ac:dyDescent="0.3">
      <c r="B50" s="35" t="str">
        <f>"Répartition des loisirs &amp; compétiteurs : "&amp;'Page de garde'!$E$6</f>
        <v>Répartition des loisirs &amp; compétiteurs : ASPTT TOULOUSE T.T.</v>
      </c>
      <c r="C50" s="35"/>
      <c r="D50" s="35"/>
      <c r="E50" s="35"/>
      <c r="F50" s="35"/>
      <c r="G50" s="35"/>
      <c r="H50" s="35"/>
      <c r="I50" s="35"/>
      <c r="J50" s="35"/>
    </row>
    <row r="51" spans="2:10" x14ac:dyDescent="0.3">
      <c r="B51" s="11"/>
      <c r="C51" s="11"/>
      <c r="D51" s="11"/>
      <c r="E51" s="11"/>
      <c r="F51" s="11"/>
      <c r="G51" s="11"/>
      <c r="H51" s="11"/>
      <c r="I51" s="11"/>
      <c r="J51" s="11"/>
    </row>
    <row r="52" spans="2:10" x14ac:dyDescent="0.3">
      <c r="B52" s="12"/>
      <c r="C52" s="36" t="s">
        <v>249</v>
      </c>
      <c r="D52" s="37"/>
      <c r="E52" s="37"/>
      <c r="F52" s="38"/>
      <c r="G52" s="36" t="s">
        <v>250</v>
      </c>
      <c r="H52" s="37"/>
      <c r="I52" s="37"/>
      <c r="J52" s="38"/>
    </row>
    <row r="53" spans="2:10" x14ac:dyDescent="0.3">
      <c r="B53" s="12"/>
      <c r="C53" s="14" t="s">
        <v>251</v>
      </c>
      <c r="D53" s="19" t="s">
        <v>252</v>
      </c>
      <c r="E53" s="15" t="s">
        <v>253</v>
      </c>
      <c r="F53" s="20"/>
      <c r="G53" s="14" t="s">
        <v>251</v>
      </c>
      <c r="H53" s="19" t="s">
        <v>252</v>
      </c>
      <c r="I53" s="15" t="s">
        <v>253</v>
      </c>
      <c r="J53" s="20"/>
    </row>
    <row r="54" spans="2:10" x14ac:dyDescent="0.3">
      <c r="B54" s="13" t="str">
        <f>"Données au "&amp;TEXT('Page de garde'!$D$12,"jj/mm/aaaa")</f>
        <v>Données au 14/03/2024</v>
      </c>
      <c r="C54" s="12">
        <f>VLOOKUP(nb_club,LPN!$A:$S,3,FALSE)</f>
        <v>84</v>
      </c>
      <c r="D54" s="12">
        <f>VLOOKUP(nb_club,LPN!$A:$S,4,FALSE)</f>
        <v>19</v>
      </c>
      <c r="E54" s="12">
        <f>SUM(C54:D54)</f>
        <v>103</v>
      </c>
      <c r="F54" s="16">
        <f t="shared" ref="F54:F59" si="5">E54/(J5)</f>
        <v>0.544973544973545</v>
      </c>
      <c r="G54" s="12">
        <f>C29-C54</f>
        <v>82</v>
      </c>
      <c r="H54" s="12">
        <f>E29-D54</f>
        <v>4</v>
      </c>
      <c r="I54" s="12">
        <f>SUM(G54:H54)</f>
        <v>86</v>
      </c>
      <c r="J54" s="16">
        <f t="shared" ref="J54:J59" si="6">I54/J5</f>
        <v>0.455026455026455</v>
      </c>
    </row>
    <row r="55" spans="2:10" x14ac:dyDescent="0.3">
      <c r="B55" s="21" t="str">
        <f>"Moyenne cd au"&amp;TEXT('Page de garde'!$D$12,"jj/mm/aaaa")</f>
        <v>Moyenne cd au14/03/2024</v>
      </c>
      <c r="C55" s="23">
        <f>VLOOKUP('Page de garde'!$D$8,Param!$I$2:$W$14,14,FALSE)</f>
        <v>40.954545454545453</v>
      </c>
      <c r="D55" s="23">
        <f>VLOOKUP('Page de garde'!$D$8,Param!$I$2:$W$14,15,FALSE)</f>
        <v>8.3333333333333339</v>
      </c>
      <c r="E55" s="23">
        <f t="shared" ref="E55:E59" si="7">SUM(C55:D55)</f>
        <v>49.287878787878789</v>
      </c>
      <c r="F55" s="22">
        <f t="shared" si="5"/>
        <v>0.54505345421280205</v>
      </c>
      <c r="G55" s="23">
        <f>C30-C55</f>
        <v>34.156565656565661</v>
      </c>
      <c r="H55" s="23">
        <f>E30-D55</f>
        <v>1.8589743589743577</v>
      </c>
      <c r="I55" s="23">
        <f t="shared" ref="I55:I59" si="8">SUM(G55:H55)</f>
        <v>36.015540015540019</v>
      </c>
      <c r="J55" s="22">
        <f t="shared" si="6"/>
        <v>0.39828036778156345</v>
      </c>
    </row>
    <row r="56" spans="2:10" x14ac:dyDescent="0.3">
      <c r="B56" s="21" t="str">
        <f>"Moyenne ligue au "&amp;TEXT('Page de garde'!$D$12,"jj/mm/aaaa")</f>
        <v>Moyenne ligue au 14/03/2024</v>
      </c>
      <c r="C56" s="23">
        <f>AVERAGEIF(LPN!C:C,"&lt;&gt;0")</f>
        <v>23.903448275862068</v>
      </c>
      <c r="D56" s="23">
        <f>AVERAGEIF(LPN!D:D,"&lt;&gt;0")</f>
        <v>7.0859375</v>
      </c>
      <c r="E56" s="23">
        <f t="shared" si="7"/>
        <v>30.989385775862068</v>
      </c>
      <c r="F56" s="22">
        <f t="shared" si="5"/>
        <v>0.53668067325019386</v>
      </c>
      <c r="G56" s="23">
        <f>AVERAGEIF(LTN!C:C,"&lt;&gt;0")</f>
        <v>29.438596491228068</v>
      </c>
      <c r="H56" s="23">
        <f>AVERAGEIF(LTN!D:D,"&lt;&gt;0")</f>
        <v>3.5378787878787881</v>
      </c>
      <c r="I56" s="23">
        <f t="shared" si="8"/>
        <v>32.976475279106857</v>
      </c>
      <c r="J56" s="22">
        <f t="shared" si="6"/>
        <v>0.57109350544128745</v>
      </c>
    </row>
    <row r="57" spans="2:10" x14ac:dyDescent="0.3">
      <c r="B57" s="13" t="str">
        <f>"Données au "&amp;TEXT('TTN-1'!$V$1,"jj/mm/aaaa")</f>
        <v>Données au 30/06/2023</v>
      </c>
      <c r="C57" s="12">
        <f>VLOOKUP(nb_club,'LPN-1'!$A:$S,3,FALSE)</f>
        <v>71</v>
      </c>
      <c r="D57" s="12">
        <f>VLOOKUP(nb_club,'LPN-1'!$A:$S,4,FALSE)</f>
        <v>12</v>
      </c>
      <c r="E57" s="12">
        <f t="shared" si="7"/>
        <v>83</v>
      </c>
      <c r="F57" s="16">
        <f t="shared" si="5"/>
        <v>0.46629213483146065</v>
      </c>
      <c r="G57" s="12">
        <f>C32-C57</f>
        <v>86</v>
      </c>
      <c r="H57" s="12">
        <f>E32-D57</f>
        <v>9</v>
      </c>
      <c r="I57" s="12">
        <f t="shared" si="8"/>
        <v>95</v>
      </c>
      <c r="J57" s="16">
        <f t="shared" si="6"/>
        <v>0.5337078651685393</v>
      </c>
    </row>
    <row r="58" spans="2:10" x14ac:dyDescent="0.3">
      <c r="B58" s="13" t="str">
        <f>"Données au "&amp;TEXT('TTN-2'!$V$1,"jj/mm/aaaa")</f>
        <v>Données au 30/06/2022</v>
      </c>
      <c r="C58" s="12">
        <f>VLOOKUP(nb_club,'LPN-2'!$A:$S,3,FALSE)</f>
        <v>76</v>
      </c>
      <c r="D58" s="12">
        <f>VLOOKUP(nb_club,'LPN-2'!$A:$S,4,FALSE)</f>
        <v>14</v>
      </c>
      <c r="E58" s="12">
        <f t="shared" si="7"/>
        <v>90</v>
      </c>
      <c r="F58" s="16">
        <f t="shared" si="5"/>
        <v>0.49180327868852458</v>
      </c>
      <c r="G58" s="12">
        <f>C33-C58</f>
        <v>87</v>
      </c>
      <c r="H58" s="12">
        <f>E33-D58</f>
        <v>6</v>
      </c>
      <c r="I58" s="12">
        <f t="shared" si="8"/>
        <v>93</v>
      </c>
      <c r="J58" s="16">
        <f t="shared" si="6"/>
        <v>0.50819672131147542</v>
      </c>
    </row>
    <row r="59" spans="2:10" x14ac:dyDescent="0.3">
      <c r="B59" s="13" t="str">
        <f>"Données au "&amp;TEXT('TTN-3'!$V$1,"jj/mm/aaaa")</f>
        <v>Données au 30/06/2021</v>
      </c>
      <c r="C59" s="12">
        <f>VLOOKUP(nb_club,'LPN-3'!$A:$S,3,FALSE)</f>
        <v>26</v>
      </c>
      <c r="D59" s="12">
        <f>VLOOKUP(nb_club,'LPN-3'!$A:$S,4,FALSE)</f>
        <v>4</v>
      </c>
      <c r="E59" s="12">
        <f t="shared" si="7"/>
        <v>30</v>
      </c>
      <c r="F59" s="16">
        <f t="shared" si="5"/>
        <v>0.31578947368421051</v>
      </c>
      <c r="G59" s="12">
        <f>C34-C59</f>
        <v>61</v>
      </c>
      <c r="H59" s="12">
        <f>E34-D59</f>
        <v>4</v>
      </c>
      <c r="I59" s="12">
        <f t="shared" si="8"/>
        <v>65</v>
      </c>
      <c r="J59" s="16">
        <f t="shared" si="6"/>
        <v>0.68421052631578949</v>
      </c>
    </row>
    <row r="72" spans="2:10" x14ac:dyDescent="0.3">
      <c r="B72" s="35" t="str">
        <f>"Répartition des licences jeunes : "&amp;'Page de garde'!$E$6</f>
        <v>Répartition des licences jeunes : ASPTT TOULOUSE T.T.</v>
      </c>
      <c r="C72" s="35"/>
      <c r="D72" s="35"/>
      <c r="E72" s="35"/>
      <c r="F72" s="35"/>
      <c r="G72" s="35"/>
      <c r="H72" s="35"/>
      <c r="I72" s="35"/>
      <c r="J72" s="35"/>
    </row>
    <row r="73" spans="2:10" ht="6" customHeight="1" x14ac:dyDescent="0.3">
      <c r="B73" s="11"/>
      <c r="C73" s="11"/>
      <c r="D73" s="11"/>
      <c r="E73" s="11"/>
      <c r="F73" s="11"/>
      <c r="G73" s="11"/>
      <c r="H73" s="11"/>
      <c r="I73" s="11"/>
      <c r="J73" s="11"/>
    </row>
    <row r="74" spans="2:10" x14ac:dyDescent="0.3">
      <c r="B74" s="12"/>
      <c r="C74" s="33" t="s">
        <v>244</v>
      </c>
      <c r="D74" s="34"/>
      <c r="E74" s="17" t="s">
        <v>245</v>
      </c>
      <c r="F74" s="33" t="s">
        <v>246</v>
      </c>
      <c r="G74" s="34"/>
      <c r="H74" s="12" t="s">
        <v>1</v>
      </c>
      <c r="I74" s="11"/>
      <c r="J74" s="11"/>
    </row>
    <row r="75" spans="2:10" x14ac:dyDescent="0.3">
      <c r="B75" s="13" t="str">
        <f>"Données au "&amp;TEXT('Page de garde'!$D$12,"jj/mm/aaaa")</f>
        <v>Données au 14/03/2024</v>
      </c>
      <c r="C75" s="12">
        <f t="shared" ref="C75:C80" si="9">SUM(C5:G5)</f>
        <v>94</v>
      </c>
      <c r="D75" s="16">
        <f>C75/H75</f>
        <v>0.49735449735449733</v>
      </c>
      <c r="E75" s="12">
        <f>VLOOKUP(nb_club,TTN!$A:$S,10,FALSE)+VLOOKUP(nb_club,TTN!$A:$S,11,FALSE)</f>
        <v>15</v>
      </c>
      <c r="F75" s="12">
        <f t="shared" ref="F75:F80" si="10">SUM(H5:I5)</f>
        <v>95</v>
      </c>
      <c r="G75" s="16">
        <f>F75/H75</f>
        <v>0.50264550264550267</v>
      </c>
      <c r="H75" s="12">
        <f>J5</f>
        <v>189</v>
      </c>
      <c r="I75" s="11"/>
      <c r="J75" s="11"/>
    </row>
    <row r="76" spans="2:10" x14ac:dyDescent="0.3">
      <c r="B76" s="21" t="str">
        <f>"Moyenne cd au"&amp;TEXT('Page de garde'!$D$12,"jj/mm/aaaa")</f>
        <v>Moyenne cd au14/03/2024</v>
      </c>
      <c r="C76" s="23">
        <f t="shared" si="9"/>
        <v>43.159799331103677</v>
      </c>
      <c r="D76" s="22">
        <f t="shared" ref="D76:D80" si="11">C76/H76</f>
        <v>0.47728565901145503</v>
      </c>
      <c r="E76" s="23">
        <f>SUM(C6:E6)</f>
        <v>29.738260869565217</v>
      </c>
      <c r="F76" s="23">
        <f t="shared" si="10"/>
        <v>47.267806267806264</v>
      </c>
      <c r="G76" s="22">
        <f t="shared" ref="G76:G80" si="12">F76/H76</f>
        <v>0.52271434098854486</v>
      </c>
      <c r="H76" s="23">
        <f>J6</f>
        <v>90.427605598909949</v>
      </c>
      <c r="I76" s="11"/>
      <c r="J76" s="11"/>
    </row>
    <row r="77" spans="2:10" x14ac:dyDescent="0.3">
      <c r="B77" s="21" t="str">
        <f>"Moyenne ligue au "&amp;TEXT('Page de garde'!$D$12,"jj/mm/aaaa")</f>
        <v>Moyenne ligue au 14/03/2024</v>
      </c>
      <c r="C77" s="23">
        <f t="shared" si="9"/>
        <v>31.283753536483964</v>
      </c>
      <c r="D77" s="22">
        <f t="shared" si="11"/>
        <v>0.54177859578071275</v>
      </c>
      <c r="E77" s="23">
        <f>SUM(C7:E7)</f>
        <v>21.727113592252525</v>
      </c>
      <c r="F77" s="23">
        <f t="shared" si="10"/>
        <v>34.110054252096106</v>
      </c>
      <c r="G77" s="22">
        <f t="shared" si="12"/>
        <v>0.590725063511083</v>
      </c>
      <c r="H77" s="23">
        <f t="shared" ref="H77:H80" si="13">J7</f>
        <v>57.742690058479532</v>
      </c>
      <c r="I77" s="11"/>
      <c r="J77" s="11"/>
    </row>
    <row r="78" spans="2:10" x14ac:dyDescent="0.3">
      <c r="B78" s="13" t="str">
        <f>"Données au "&amp;TEXT('TTN-1'!$V$1,"jj/mm/aaaa")</f>
        <v>Données au 30/06/2023</v>
      </c>
      <c r="C78" s="12">
        <f t="shared" si="9"/>
        <v>87</v>
      </c>
      <c r="D78" s="16">
        <f t="shared" si="11"/>
        <v>0.4887640449438202</v>
      </c>
      <c r="E78" s="12">
        <f>VLOOKUP(nb_club,'TTN-1'!$A:$S,10,FALSE)+VLOOKUP(nb_club,'TTN-1'!$A:$S,11,FALSE)</f>
        <v>19</v>
      </c>
      <c r="F78" s="12">
        <f t="shared" si="10"/>
        <v>91</v>
      </c>
      <c r="G78" s="16">
        <f t="shared" si="12"/>
        <v>0.5112359550561798</v>
      </c>
      <c r="H78" s="12">
        <f t="shared" si="13"/>
        <v>178</v>
      </c>
      <c r="I78" s="11"/>
      <c r="J78" s="11"/>
    </row>
    <row r="79" spans="2:10" x14ac:dyDescent="0.3">
      <c r="B79" s="13" t="str">
        <f>"Données au "&amp;TEXT('TTN-2'!$V$1,"jj/mm/aaaa")</f>
        <v>Données au 30/06/2022</v>
      </c>
      <c r="C79" s="12">
        <f t="shared" si="9"/>
        <v>84</v>
      </c>
      <c r="D79" s="16">
        <f t="shared" si="11"/>
        <v>0.45901639344262296</v>
      </c>
      <c r="E79" s="12">
        <f>VLOOKUP(nb_club,'TTN-2'!$A:$S,10,FALSE)+VLOOKUP(nb_club,'TTN-2'!$A:$S,11,FALSE)</f>
        <v>22</v>
      </c>
      <c r="F79" s="12">
        <f t="shared" si="10"/>
        <v>99</v>
      </c>
      <c r="G79" s="16">
        <f t="shared" si="12"/>
        <v>0.54098360655737709</v>
      </c>
      <c r="H79" s="12">
        <f t="shared" si="13"/>
        <v>183</v>
      </c>
      <c r="I79" s="11"/>
      <c r="J79" s="11"/>
    </row>
    <row r="80" spans="2:10" x14ac:dyDescent="0.3">
      <c r="B80" s="13" t="str">
        <f>"Données au "&amp;TEXT('TTN-3'!$V$1,"jj/mm/aaaa")</f>
        <v>Données au 30/06/2021</v>
      </c>
      <c r="C80" s="12">
        <f t="shared" si="9"/>
        <v>40</v>
      </c>
      <c r="D80" s="16">
        <f t="shared" si="11"/>
        <v>0.42105263157894735</v>
      </c>
      <c r="E80" s="12">
        <f>VLOOKUP(nb_club,'TTN-3'!$A:$S,10,FALSE)+VLOOKUP(nb_club,'TTN-3'!$A:$S,11,FALSE)</f>
        <v>10</v>
      </c>
      <c r="F80" s="12">
        <f t="shared" si="10"/>
        <v>55</v>
      </c>
      <c r="G80" s="16">
        <f t="shared" si="12"/>
        <v>0.57894736842105265</v>
      </c>
      <c r="H80" s="12">
        <f t="shared" si="13"/>
        <v>95</v>
      </c>
      <c r="I80" s="11"/>
      <c r="J80" s="11"/>
    </row>
    <row r="100" spans="11:11" x14ac:dyDescent="0.3">
      <c r="K100" s="11"/>
    </row>
    <row r="101" spans="11:11" x14ac:dyDescent="0.3">
      <c r="K101" s="11"/>
    </row>
    <row r="102" spans="11:11" x14ac:dyDescent="0.3">
      <c r="K102" s="11"/>
    </row>
    <row r="103" spans="11:11" x14ac:dyDescent="0.3">
      <c r="K103" s="11"/>
    </row>
    <row r="104" spans="11:11" x14ac:dyDescent="0.3">
      <c r="K104" s="11"/>
    </row>
    <row r="105" spans="11:11" x14ac:dyDescent="0.3">
      <c r="K105" s="11"/>
    </row>
  </sheetData>
  <mergeCells count="10">
    <mergeCell ref="B2:J2"/>
    <mergeCell ref="B26:J26"/>
    <mergeCell ref="C28:D28"/>
    <mergeCell ref="E28:F28"/>
    <mergeCell ref="B72:J72"/>
    <mergeCell ref="C74:D74"/>
    <mergeCell ref="F74:G74"/>
    <mergeCell ref="B50:J50"/>
    <mergeCell ref="C52:F52"/>
    <mergeCell ref="G52:J52"/>
  </mergeCells>
  <pageMargins left="0.25" right="0.25" top="0.75" bottom="0.75" header="0.3" footer="0.3"/>
  <pageSetup paperSize="9" orientation="portrait" r:id="rId1"/>
  <ignoredErrors>
    <ignoredError sqref="G56:H5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0D7E-D702-488D-BEC0-4FF477E60207}">
  <sheetPr codeName="Feuil4"/>
  <dimension ref="A1:W188"/>
  <sheetViews>
    <sheetView workbookViewId="0">
      <selection activeCell="D21" sqref="D21"/>
    </sheetView>
  </sheetViews>
  <sheetFormatPr baseColWidth="10" defaultRowHeight="14.4" x14ac:dyDescent="0.3"/>
  <cols>
    <col min="1" max="1" width="6.19921875" style="1" bestFit="1" customWidth="1"/>
    <col min="2" max="2" width="22.5" style="1" bestFit="1" customWidth="1"/>
    <col min="3" max="3" width="4.5" style="1" bestFit="1" customWidth="1"/>
    <col min="4" max="4" width="2.69921875" style="1" bestFit="1" customWidth="1"/>
    <col min="5" max="5" width="12.69921875" style="1" bestFit="1" customWidth="1"/>
    <col min="6" max="6" width="12.59765625" style="1" bestFit="1" customWidth="1"/>
    <col min="7" max="7" width="11.19921875" style="1"/>
    <col min="8" max="8" width="2.69921875" style="1" bestFit="1" customWidth="1"/>
    <col min="9" max="9" width="15.19921875" style="1" bestFit="1" customWidth="1"/>
    <col min="10" max="10" width="12.59765625" style="1" bestFit="1" customWidth="1"/>
    <col min="11" max="11" width="11.19921875" style="1"/>
    <col min="12" max="14" width="2.59765625" style="1" bestFit="1" customWidth="1"/>
    <col min="15" max="15" width="1.8984375" style="1" bestFit="1" customWidth="1"/>
    <col min="16" max="16" width="1.69921875" style="1" bestFit="1" customWidth="1"/>
    <col min="17" max="18" width="2.59765625" style="1" bestFit="1" customWidth="1"/>
    <col min="19" max="19" width="2.19921875" style="1" customWidth="1"/>
    <col min="20" max="239" width="11.19921875" style="1"/>
    <col min="240" max="240" width="5.59765625" style="1" bestFit="1" customWidth="1"/>
    <col min="241" max="241" width="21.3984375" style="1" bestFit="1" customWidth="1"/>
    <col min="242" max="242" width="4.09765625" style="1" bestFit="1" customWidth="1"/>
    <col min="243" max="243" width="3.3984375" style="1" bestFit="1" customWidth="1"/>
    <col min="244" max="244" width="4.09765625" style="1" bestFit="1" customWidth="1"/>
    <col min="245" max="245" width="3.8984375" style="1" customWidth="1"/>
    <col min="246" max="246" width="3" style="1" customWidth="1"/>
    <col min="247" max="247" width="4.19921875" style="1" customWidth="1"/>
    <col min="248" max="248" width="3.19921875" style="1" customWidth="1"/>
    <col min="249" max="249" width="3.5" style="1" customWidth="1"/>
    <col min="250" max="250" width="2.69921875" style="1" customWidth="1"/>
    <col min="251" max="251" width="3.3984375" style="1" bestFit="1" customWidth="1"/>
    <col min="252" max="252" width="2.59765625" style="1" bestFit="1" customWidth="1"/>
    <col min="253" max="253" width="3.3984375" style="1" bestFit="1" customWidth="1"/>
    <col min="254" max="254" width="2.59765625" style="1" bestFit="1" customWidth="1"/>
    <col min="255" max="255" width="4.09765625" style="1" bestFit="1" customWidth="1"/>
    <col min="256" max="256" width="3.3984375" style="1" bestFit="1" customWidth="1"/>
    <col min="257" max="257" width="4.09765625" style="1" bestFit="1" customWidth="1"/>
    <col min="258" max="258" width="3.3984375" style="1" bestFit="1" customWidth="1"/>
    <col min="259" max="495" width="11.19921875" style="1"/>
    <col min="496" max="496" width="5.59765625" style="1" bestFit="1" customWidth="1"/>
    <col min="497" max="497" width="21.3984375" style="1" bestFit="1" customWidth="1"/>
    <col min="498" max="498" width="4.09765625" style="1" bestFit="1" customWidth="1"/>
    <col min="499" max="499" width="3.3984375" style="1" bestFit="1" customWidth="1"/>
    <col min="500" max="500" width="4.09765625" style="1" bestFit="1" customWidth="1"/>
    <col min="501" max="501" width="3.8984375" style="1" customWidth="1"/>
    <col min="502" max="502" width="3" style="1" customWidth="1"/>
    <col min="503" max="503" width="4.19921875" style="1" customWidth="1"/>
    <col min="504" max="504" width="3.19921875" style="1" customWidth="1"/>
    <col min="505" max="505" width="3.5" style="1" customWidth="1"/>
    <col min="506" max="506" width="2.69921875" style="1" customWidth="1"/>
    <col min="507" max="507" width="3.3984375" style="1" bestFit="1" customWidth="1"/>
    <col min="508" max="508" width="2.59765625" style="1" bestFit="1" customWidth="1"/>
    <col min="509" max="509" width="3.3984375" style="1" bestFit="1" customWidth="1"/>
    <col min="510" max="510" width="2.59765625" style="1" bestFit="1" customWidth="1"/>
    <col min="511" max="511" width="4.09765625" style="1" bestFit="1" customWidth="1"/>
    <col min="512" max="512" width="3.3984375" style="1" bestFit="1" customWidth="1"/>
    <col min="513" max="513" width="4.09765625" style="1" bestFit="1" customWidth="1"/>
    <col min="514" max="514" width="3.3984375" style="1" bestFit="1" customWidth="1"/>
    <col min="515" max="751" width="11.19921875" style="1"/>
    <col min="752" max="752" width="5.59765625" style="1" bestFit="1" customWidth="1"/>
    <col min="753" max="753" width="21.3984375" style="1" bestFit="1" customWidth="1"/>
    <col min="754" max="754" width="4.09765625" style="1" bestFit="1" customWidth="1"/>
    <col min="755" max="755" width="3.3984375" style="1" bestFit="1" customWidth="1"/>
    <col min="756" max="756" width="4.09765625" style="1" bestFit="1" customWidth="1"/>
    <col min="757" max="757" width="3.8984375" style="1" customWidth="1"/>
    <col min="758" max="758" width="3" style="1" customWidth="1"/>
    <col min="759" max="759" width="4.19921875" style="1" customWidth="1"/>
    <col min="760" max="760" width="3.19921875" style="1" customWidth="1"/>
    <col min="761" max="761" width="3.5" style="1" customWidth="1"/>
    <col min="762" max="762" width="2.69921875" style="1" customWidth="1"/>
    <col min="763" max="763" width="3.3984375" style="1" bestFit="1" customWidth="1"/>
    <col min="764" max="764" width="2.59765625" style="1" bestFit="1" customWidth="1"/>
    <col min="765" max="765" width="3.3984375" style="1" bestFit="1" customWidth="1"/>
    <col min="766" max="766" width="2.59765625" style="1" bestFit="1" customWidth="1"/>
    <col min="767" max="767" width="4.09765625" style="1" bestFit="1" customWidth="1"/>
    <col min="768" max="768" width="3.3984375" style="1" bestFit="1" customWidth="1"/>
    <col min="769" max="769" width="4.09765625" style="1" bestFit="1" customWidth="1"/>
    <col min="770" max="770" width="3.3984375" style="1" bestFit="1" customWidth="1"/>
    <col min="771" max="1007" width="11.19921875" style="1"/>
    <col min="1008" max="1008" width="5.59765625" style="1" bestFit="1" customWidth="1"/>
    <col min="1009" max="1009" width="21.3984375" style="1" bestFit="1" customWidth="1"/>
    <col min="1010" max="1010" width="4.09765625" style="1" bestFit="1" customWidth="1"/>
    <col min="1011" max="1011" width="3.3984375" style="1" bestFit="1" customWidth="1"/>
    <col min="1012" max="1012" width="4.09765625" style="1" bestFit="1" customWidth="1"/>
    <col min="1013" max="1013" width="3.8984375" style="1" customWidth="1"/>
    <col min="1014" max="1014" width="3" style="1" customWidth="1"/>
    <col min="1015" max="1015" width="4.19921875" style="1" customWidth="1"/>
    <col min="1016" max="1016" width="3.19921875" style="1" customWidth="1"/>
    <col min="1017" max="1017" width="3.5" style="1" customWidth="1"/>
    <col min="1018" max="1018" width="2.69921875" style="1" customWidth="1"/>
    <col min="1019" max="1019" width="3.3984375" style="1" bestFit="1" customWidth="1"/>
    <col min="1020" max="1020" width="2.59765625" style="1" bestFit="1" customWidth="1"/>
    <col min="1021" max="1021" width="3.3984375" style="1" bestFit="1" customWidth="1"/>
    <col min="1022" max="1022" width="2.59765625" style="1" bestFit="1" customWidth="1"/>
    <col min="1023" max="1023" width="4.09765625" style="1" bestFit="1" customWidth="1"/>
    <col min="1024" max="1024" width="3.3984375" style="1" bestFit="1" customWidth="1"/>
    <col min="1025" max="1025" width="4.09765625" style="1" bestFit="1" customWidth="1"/>
    <col min="1026" max="1026" width="3.3984375" style="1" bestFit="1" customWidth="1"/>
    <col min="1027" max="1263" width="11.19921875" style="1"/>
    <col min="1264" max="1264" width="5.59765625" style="1" bestFit="1" customWidth="1"/>
    <col min="1265" max="1265" width="21.3984375" style="1" bestFit="1" customWidth="1"/>
    <col min="1266" max="1266" width="4.09765625" style="1" bestFit="1" customWidth="1"/>
    <col min="1267" max="1267" width="3.3984375" style="1" bestFit="1" customWidth="1"/>
    <col min="1268" max="1268" width="4.09765625" style="1" bestFit="1" customWidth="1"/>
    <col min="1269" max="1269" width="3.8984375" style="1" customWidth="1"/>
    <col min="1270" max="1270" width="3" style="1" customWidth="1"/>
    <col min="1271" max="1271" width="4.19921875" style="1" customWidth="1"/>
    <col min="1272" max="1272" width="3.19921875" style="1" customWidth="1"/>
    <col min="1273" max="1273" width="3.5" style="1" customWidth="1"/>
    <col min="1274" max="1274" width="2.69921875" style="1" customWidth="1"/>
    <col min="1275" max="1275" width="3.3984375" style="1" bestFit="1" customWidth="1"/>
    <col min="1276" max="1276" width="2.59765625" style="1" bestFit="1" customWidth="1"/>
    <col min="1277" max="1277" width="3.3984375" style="1" bestFit="1" customWidth="1"/>
    <col min="1278" max="1278" width="2.59765625" style="1" bestFit="1" customWidth="1"/>
    <col min="1279" max="1279" width="4.09765625" style="1" bestFit="1" customWidth="1"/>
    <col min="1280" max="1280" width="3.3984375" style="1" bestFit="1" customWidth="1"/>
    <col min="1281" max="1281" width="4.09765625" style="1" bestFit="1" customWidth="1"/>
    <col min="1282" max="1282" width="3.3984375" style="1" bestFit="1" customWidth="1"/>
    <col min="1283" max="1519" width="11.19921875" style="1"/>
    <col min="1520" max="1520" width="5.59765625" style="1" bestFit="1" customWidth="1"/>
    <col min="1521" max="1521" width="21.3984375" style="1" bestFit="1" customWidth="1"/>
    <col min="1522" max="1522" width="4.09765625" style="1" bestFit="1" customWidth="1"/>
    <col min="1523" max="1523" width="3.3984375" style="1" bestFit="1" customWidth="1"/>
    <col min="1524" max="1524" width="4.09765625" style="1" bestFit="1" customWidth="1"/>
    <col min="1525" max="1525" width="3.8984375" style="1" customWidth="1"/>
    <col min="1526" max="1526" width="3" style="1" customWidth="1"/>
    <col min="1527" max="1527" width="4.19921875" style="1" customWidth="1"/>
    <col min="1528" max="1528" width="3.19921875" style="1" customWidth="1"/>
    <col min="1529" max="1529" width="3.5" style="1" customWidth="1"/>
    <col min="1530" max="1530" width="2.69921875" style="1" customWidth="1"/>
    <col min="1531" max="1531" width="3.3984375" style="1" bestFit="1" customWidth="1"/>
    <col min="1532" max="1532" width="2.59765625" style="1" bestFit="1" customWidth="1"/>
    <col min="1533" max="1533" width="3.3984375" style="1" bestFit="1" customWidth="1"/>
    <col min="1534" max="1534" width="2.59765625" style="1" bestFit="1" customWidth="1"/>
    <col min="1535" max="1535" width="4.09765625" style="1" bestFit="1" customWidth="1"/>
    <col min="1536" max="1536" width="3.3984375" style="1" bestFit="1" customWidth="1"/>
    <col min="1537" max="1537" width="4.09765625" style="1" bestFit="1" customWidth="1"/>
    <col min="1538" max="1538" width="3.3984375" style="1" bestFit="1" customWidth="1"/>
    <col min="1539" max="1775" width="11.19921875" style="1"/>
    <col min="1776" max="1776" width="5.59765625" style="1" bestFit="1" customWidth="1"/>
    <col min="1777" max="1777" width="21.3984375" style="1" bestFit="1" customWidth="1"/>
    <col min="1778" max="1778" width="4.09765625" style="1" bestFit="1" customWidth="1"/>
    <col min="1779" max="1779" width="3.3984375" style="1" bestFit="1" customWidth="1"/>
    <col min="1780" max="1780" width="4.09765625" style="1" bestFit="1" customWidth="1"/>
    <col min="1781" max="1781" width="3.8984375" style="1" customWidth="1"/>
    <col min="1782" max="1782" width="3" style="1" customWidth="1"/>
    <col min="1783" max="1783" width="4.19921875" style="1" customWidth="1"/>
    <col min="1784" max="1784" width="3.19921875" style="1" customWidth="1"/>
    <col min="1785" max="1785" width="3.5" style="1" customWidth="1"/>
    <col min="1786" max="1786" width="2.69921875" style="1" customWidth="1"/>
    <col min="1787" max="1787" width="3.3984375" style="1" bestFit="1" customWidth="1"/>
    <col min="1788" max="1788" width="2.59765625" style="1" bestFit="1" customWidth="1"/>
    <col min="1789" max="1789" width="3.3984375" style="1" bestFit="1" customWidth="1"/>
    <col min="1790" max="1790" width="2.59765625" style="1" bestFit="1" customWidth="1"/>
    <col min="1791" max="1791" width="4.09765625" style="1" bestFit="1" customWidth="1"/>
    <col min="1792" max="1792" width="3.3984375" style="1" bestFit="1" customWidth="1"/>
    <col min="1793" max="1793" width="4.09765625" style="1" bestFit="1" customWidth="1"/>
    <col min="1794" max="1794" width="3.3984375" style="1" bestFit="1" customWidth="1"/>
    <col min="1795" max="2031" width="11.19921875" style="1"/>
    <col min="2032" max="2032" width="5.59765625" style="1" bestFit="1" customWidth="1"/>
    <col min="2033" max="2033" width="21.3984375" style="1" bestFit="1" customWidth="1"/>
    <col min="2034" max="2034" width="4.09765625" style="1" bestFit="1" customWidth="1"/>
    <col min="2035" max="2035" width="3.3984375" style="1" bestFit="1" customWidth="1"/>
    <col min="2036" max="2036" width="4.09765625" style="1" bestFit="1" customWidth="1"/>
    <col min="2037" max="2037" width="3.8984375" style="1" customWidth="1"/>
    <col min="2038" max="2038" width="3" style="1" customWidth="1"/>
    <col min="2039" max="2039" width="4.19921875" style="1" customWidth="1"/>
    <col min="2040" max="2040" width="3.19921875" style="1" customWidth="1"/>
    <col min="2041" max="2041" width="3.5" style="1" customWidth="1"/>
    <col min="2042" max="2042" width="2.69921875" style="1" customWidth="1"/>
    <col min="2043" max="2043" width="3.3984375" style="1" bestFit="1" customWidth="1"/>
    <col min="2044" max="2044" width="2.59765625" style="1" bestFit="1" customWidth="1"/>
    <col min="2045" max="2045" width="3.3984375" style="1" bestFit="1" customWidth="1"/>
    <col min="2046" max="2046" width="2.59765625" style="1" bestFit="1" customWidth="1"/>
    <col min="2047" max="2047" width="4.09765625" style="1" bestFit="1" customWidth="1"/>
    <col min="2048" max="2048" width="3.3984375" style="1" bestFit="1" customWidth="1"/>
    <col min="2049" max="2049" width="4.09765625" style="1" bestFit="1" customWidth="1"/>
    <col min="2050" max="2050" width="3.3984375" style="1" bestFit="1" customWidth="1"/>
    <col min="2051" max="2287" width="11.19921875" style="1"/>
    <col min="2288" max="2288" width="5.59765625" style="1" bestFit="1" customWidth="1"/>
    <col min="2289" max="2289" width="21.3984375" style="1" bestFit="1" customWidth="1"/>
    <col min="2290" max="2290" width="4.09765625" style="1" bestFit="1" customWidth="1"/>
    <col min="2291" max="2291" width="3.3984375" style="1" bestFit="1" customWidth="1"/>
    <col min="2292" max="2292" width="4.09765625" style="1" bestFit="1" customWidth="1"/>
    <col min="2293" max="2293" width="3.8984375" style="1" customWidth="1"/>
    <col min="2294" max="2294" width="3" style="1" customWidth="1"/>
    <col min="2295" max="2295" width="4.19921875" style="1" customWidth="1"/>
    <col min="2296" max="2296" width="3.19921875" style="1" customWidth="1"/>
    <col min="2297" max="2297" width="3.5" style="1" customWidth="1"/>
    <col min="2298" max="2298" width="2.69921875" style="1" customWidth="1"/>
    <col min="2299" max="2299" width="3.3984375" style="1" bestFit="1" customWidth="1"/>
    <col min="2300" max="2300" width="2.59765625" style="1" bestFit="1" customWidth="1"/>
    <col min="2301" max="2301" width="3.3984375" style="1" bestFit="1" customWidth="1"/>
    <col min="2302" max="2302" width="2.59765625" style="1" bestFit="1" customWidth="1"/>
    <col min="2303" max="2303" width="4.09765625" style="1" bestFit="1" customWidth="1"/>
    <col min="2304" max="2304" width="3.3984375" style="1" bestFit="1" customWidth="1"/>
    <col min="2305" max="2305" width="4.09765625" style="1" bestFit="1" customWidth="1"/>
    <col min="2306" max="2306" width="3.3984375" style="1" bestFit="1" customWidth="1"/>
    <col min="2307" max="2543" width="11.19921875" style="1"/>
    <col min="2544" max="2544" width="5.59765625" style="1" bestFit="1" customWidth="1"/>
    <col min="2545" max="2545" width="21.3984375" style="1" bestFit="1" customWidth="1"/>
    <col min="2546" max="2546" width="4.09765625" style="1" bestFit="1" customWidth="1"/>
    <col min="2547" max="2547" width="3.3984375" style="1" bestFit="1" customWidth="1"/>
    <col min="2548" max="2548" width="4.09765625" style="1" bestFit="1" customWidth="1"/>
    <col min="2549" max="2549" width="3.8984375" style="1" customWidth="1"/>
    <col min="2550" max="2550" width="3" style="1" customWidth="1"/>
    <col min="2551" max="2551" width="4.19921875" style="1" customWidth="1"/>
    <col min="2552" max="2552" width="3.19921875" style="1" customWidth="1"/>
    <col min="2553" max="2553" width="3.5" style="1" customWidth="1"/>
    <col min="2554" max="2554" width="2.69921875" style="1" customWidth="1"/>
    <col min="2555" max="2555" width="3.3984375" style="1" bestFit="1" customWidth="1"/>
    <col min="2556" max="2556" width="2.59765625" style="1" bestFit="1" customWidth="1"/>
    <col min="2557" max="2557" width="3.3984375" style="1" bestFit="1" customWidth="1"/>
    <col min="2558" max="2558" width="2.59765625" style="1" bestFit="1" customWidth="1"/>
    <col min="2559" max="2559" width="4.09765625" style="1" bestFit="1" customWidth="1"/>
    <col min="2560" max="2560" width="3.3984375" style="1" bestFit="1" customWidth="1"/>
    <col min="2561" max="2561" width="4.09765625" style="1" bestFit="1" customWidth="1"/>
    <col min="2562" max="2562" width="3.3984375" style="1" bestFit="1" customWidth="1"/>
    <col min="2563" max="2799" width="11.19921875" style="1"/>
    <col min="2800" max="2800" width="5.59765625" style="1" bestFit="1" customWidth="1"/>
    <col min="2801" max="2801" width="21.3984375" style="1" bestFit="1" customWidth="1"/>
    <col min="2802" max="2802" width="4.09765625" style="1" bestFit="1" customWidth="1"/>
    <col min="2803" max="2803" width="3.3984375" style="1" bestFit="1" customWidth="1"/>
    <col min="2804" max="2804" width="4.09765625" style="1" bestFit="1" customWidth="1"/>
    <col min="2805" max="2805" width="3.8984375" style="1" customWidth="1"/>
    <col min="2806" max="2806" width="3" style="1" customWidth="1"/>
    <col min="2807" max="2807" width="4.19921875" style="1" customWidth="1"/>
    <col min="2808" max="2808" width="3.19921875" style="1" customWidth="1"/>
    <col min="2809" max="2809" width="3.5" style="1" customWidth="1"/>
    <col min="2810" max="2810" width="2.69921875" style="1" customWidth="1"/>
    <col min="2811" max="2811" width="3.3984375" style="1" bestFit="1" customWidth="1"/>
    <col min="2812" max="2812" width="2.59765625" style="1" bestFit="1" customWidth="1"/>
    <col min="2813" max="2813" width="3.3984375" style="1" bestFit="1" customWidth="1"/>
    <col min="2814" max="2814" width="2.59765625" style="1" bestFit="1" customWidth="1"/>
    <col min="2815" max="2815" width="4.09765625" style="1" bestFit="1" customWidth="1"/>
    <col min="2816" max="2816" width="3.3984375" style="1" bestFit="1" customWidth="1"/>
    <col min="2817" max="2817" width="4.09765625" style="1" bestFit="1" customWidth="1"/>
    <col min="2818" max="2818" width="3.3984375" style="1" bestFit="1" customWidth="1"/>
    <col min="2819" max="3055" width="11.19921875" style="1"/>
    <col min="3056" max="3056" width="5.59765625" style="1" bestFit="1" customWidth="1"/>
    <col min="3057" max="3057" width="21.3984375" style="1" bestFit="1" customWidth="1"/>
    <col min="3058" max="3058" width="4.09765625" style="1" bestFit="1" customWidth="1"/>
    <col min="3059" max="3059" width="3.3984375" style="1" bestFit="1" customWidth="1"/>
    <col min="3060" max="3060" width="4.09765625" style="1" bestFit="1" customWidth="1"/>
    <col min="3061" max="3061" width="3.8984375" style="1" customWidth="1"/>
    <col min="3062" max="3062" width="3" style="1" customWidth="1"/>
    <col min="3063" max="3063" width="4.19921875" style="1" customWidth="1"/>
    <col min="3064" max="3064" width="3.19921875" style="1" customWidth="1"/>
    <col min="3065" max="3065" width="3.5" style="1" customWidth="1"/>
    <col min="3066" max="3066" width="2.69921875" style="1" customWidth="1"/>
    <col min="3067" max="3067" width="3.3984375" style="1" bestFit="1" customWidth="1"/>
    <col min="3068" max="3068" width="2.59765625" style="1" bestFit="1" customWidth="1"/>
    <col min="3069" max="3069" width="3.3984375" style="1" bestFit="1" customWidth="1"/>
    <col min="3070" max="3070" width="2.59765625" style="1" bestFit="1" customWidth="1"/>
    <col min="3071" max="3071" width="4.09765625" style="1" bestFit="1" customWidth="1"/>
    <col min="3072" max="3072" width="3.3984375" style="1" bestFit="1" customWidth="1"/>
    <col min="3073" max="3073" width="4.09765625" style="1" bestFit="1" customWidth="1"/>
    <col min="3074" max="3074" width="3.3984375" style="1" bestFit="1" customWidth="1"/>
    <col min="3075" max="3311" width="11.19921875" style="1"/>
    <col min="3312" max="3312" width="5.59765625" style="1" bestFit="1" customWidth="1"/>
    <col min="3313" max="3313" width="21.3984375" style="1" bestFit="1" customWidth="1"/>
    <col min="3314" max="3314" width="4.09765625" style="1" bestFit="1" customWidth="1"/>
    <col min="3315" max="3315" width="3.3984375" style="1" bestFit="1" customWidth="1"/>
    <col min="3316" max="3316" width="4.09765625" style="1" bestFit="1" customWidth="1"/>
    <col min="3317" max="3317" width="3.8984375" style="1" customWidth="1"/>
    <col min="3318" max="3318" width="3" style="1" customWidth="1"/>
    <col min="3319" max="3319" width="4.19921875" style="1" customWidth="1"/>
    <col min="3320" max="3320" width="3.19921875" style="1" customWidth="1"/>
    <col min="3321" max="3321" width="3.5" style="1" customWidth="1"/>
    <col min="3322" max="3322" width="2.69921875" style="1" customWidth="1"/>
    <col min="3323" max="3323" width="3.3984375" style="1" bestFit="1" customWidth="1"/>
    <col min="3324" max="3324" width="2.59765625" style="1" bestFit="1" customWidth="1"/>
    <col min="3325" max="3325" width="3.3984375" style="1" bestFit="1" customWidth="1"/>
    <col min="3326" max="3326" width="2.59765625" style="1" bestFit="1" customWidth="1"/>
    <col min="3327" max="3327" width="4.09765625" style="1" bestFit="1" customWidth="1"/>
    <col min="3328" max="3328" width="3.3984375" style="1" bestFit="1" customWidth="1"/>
    <col min="3329" max="3329" width="4.09765625" style="1" bestFit="1" customWidth="1"/>
    <col min="3330" max="3330" width="3.3984375" style="1" bestFit="1" customWidth="1"/>
    <col min="3331" max="3567" width="11.19921875" style="1"/>
    <col min="3568" max="3568" width="5.59765625" style="1" bestFit="1" customWidth="1"/>
    <col min="3569" max="3569" width="21.3984375" style="1" bestFit="1" customWidth="1"/>
    <col min="3570" max="3570" width="4.09765625" style="1" bestFit="1" customWidth="1"/>
    <col min="3571" max="3571" width="3.3984375" style="1" bestFit="1" customWidth="1"/>
    <col min="3572" max="3572" width="4.09765625" style="1" bestFit="1" customWidth="1"/>
    <col min="3573" max="3573" width="3.8984375" style="1" customWidth="1"/>
    <col min="3574" max="3574" width="3" style="1" customWidth="1"/>
    <col min="3575" max="3575" width="4.19921875" style="1" customWidth="1"/>
    <col min="3576" max="3576" width="3.19921875" style="1" customWidth="1"/>
    <col min="3577" max="3577" width="3.5" style="1" customWidth="1"/>
    <col min="3578" max="3578" width="2.69921875" style="1" customWidth="1"/>
    <col min="3579" max="3579" width="3.3984375" style="1" bestFit="1" customWidth="1"/>
    <col min="3580" max="3580" width="2.59765625" style="1" bestFit="1" customWidth="1"/>
    <col min="3581" max="3581" width="3.3984375" style="1" bestFit="1" customWidth="1"/>
    <col min="3582" max="3582" width="2.59765625" style="1" bestFit="1" customWidth="1"/>
    <col min="3583" max="3583" width="4.09765625" style="1" bestFit="1" customWidth="1"/>
    <col min="3584" max="3584" width="3.3984375" style="1" bestFit="1" customWidth="1"/>
    <col min="3585" max="3585" width="4.09765625" style="1" bestFit="1" customWidth="1"/>
    <col min="3586" max="3586" width="3.3984375" style="1" bestFit="1" customWidth="1"/>
    <col min="3587" max="3823" width="11.19921875" style="1"/>
    <col min="3824" max="3824" width="5.59765625" style="1" bestFit="1" customWidth="1"/>
    <col min="3825" max="3825" width="21.3984375" style="1" bestFit="1" customWidth="1"/>
    <col min="3826" max="3826" width="4.09765625" style="1" bestFit="1" customWidth="1"/>
    <col min="3827" max="3827" width="3.3984375" style="1" bestFit="1" customWidth="1"/>
    <col min="3828" max="3828" width="4.09765625" style="1" bestFit="1" customWidth="1"/>
    <col min="3829" max="3829" width="3.8984375" style="1" customWidth="1"/>
    <col min="3830" max="3830" width="3" style="1" customWidth="1"/>
    <col min="3831" max="3831" width="4.19921875" style="1" customWidth="1"/>
    <col min="3832" max="3832" width="3.19921875" style="1" customWidth="1"/>
    <col min="3833" max="3833" width="3.5" style="1" customWidth="1"/>
    <col min="3834" max="3834" width="2.69921875" style="1" customWidth="1"/>
    <col min="3835" max="3835" width="3.3984375" style="1" bestFit="1" customWidth="1"/>
    <col min="3836" max="3836" width="2.59765625" style="1" bestFit="1" customWidth="1"/>
    <col min="3837" max="3837" width="3.3984375" style="1" bestFit="1" customWidth="1"/>
    <col min="3838" max="3838" width="2.59765625" style="1" bestFit="1" customWidth="1"/>
    <col min="3839" max="3839" width="4.09765625" style="1" bestFit="1" customWidth="1"/>
    <col min="3840" max="3840" width="3.3984375" style="1" bestFit="1" customWidth="1"/>
    <col min="3841" max="3841" width="4.09765625" style="1" bestFit="1" customWidth="1"/>
    <col min="3842" max="3842" width="3.3984375" style="1" bestFit="1" customWidth="1"/>
    <col min="3843" max="4079" width="11.19921875" style="1"/>
    <col min="4080" max="4080" width="5.59765625" style="1" bestFit="1" customWidth="1"/>
    <col min="4081" max="4081" width="21.3984375" style="1" bestFit="1" customWidth="1"/>
    <col min="4082" max="4082" width="4.09765625" style="1" bestFit="1" customWidth="1"/>
    <col min="4083" max="4083" width="3.3984375" style="1" bestFit="1" customWidth="1"/>
    <col min="4084" max="4084" width="4.09765625" style="1" bestFit="1" customWidth="1"/>
    <col min="4085" max="4085" width="3.8984375" style="1" customWidth="1"/>
    <col min="4086" max="4086" width="3" style="1" customWidth="1"/>
    <col min="4087" max="4087" width="4.19921875" style="1" customWidth="1"/>
    <col min="4088" max="4088" width="3.19921875" style="1" customWidth="1"/>
    <col min="4089" max="4089" width="3.5" style="1" customWidth="1"/>
    <col min="4090" max="4090" width="2.69921875" style="1" customWidth="1"/>
    <col min="4091" max="4091" width="3.3984375" style="1" bestFit="1" customWidth="1"/>
    <col min="4092" max="4092" width="2.59765625" style="1" bestFit="1" customWidth="1"/>
    <col min="4093" max="4093" width="3.3984375" style="1" bestFit="1" customWidth="1"/>
    <col min="4094" max="4094" width="2.59765625" style="1" bestFit="1" customWidth="1"/>
    <col min="4095" max="4095" width="4.09765625" style="1" bestFit="1" customWidth="1"/>
    <col min="4096" max="4096" width="3.3984375" style="1" bestFit="1" customWidth="1"/>
    <col min="4097" max="4097" width="4.09765625" style="1" bestFit="1" customWidth="1"/>
    <col min="4098" max="4098" width="3.3984375" style="1" bestFit="1" customWidth="1"/>
    <col min="4099" max="4335" width="11.19921875" style="1"/>
    <col min="4336" max="4336" width="5.59765625" style="1" bestFit="1" customWidth="1"/>
    <col min="4337" max="4337" width="21.3984375" style="1" bestFit="1" customWidth="1"/>
    <col min="4338" max="4338" width="4.09765625" style="1" bestFit="1" customWidth="1"/>
    <col min="4339" max="4339" width="3.3984375" style="1" bestFit="1" customWidth="1"/>
    <col min="4340" max="4340" width="4.09765625" style="1" bestFit="1" customWidth="1"/>
    <col min="4341" max="4341" width="3.8984375" style="1" customWidth="1"/>
    <col min="4342" max="4342" width="3" style="1" customWidth="1"/>
    <col min="4343" max="4343" width="4.19921875" style="1" customWidth="1"/>
    <col min="4344" max="4344" width="3.19921875" style="1" customWidth="1"/>
    <col min="4345" max="4345" width="3.5" style="1" customWidth="1"/>
    <col min="4346" max="4346" width="2.69921875" style="1" customWidth="1"/>
    <col min="4347" max="4347" width="3.3984375" style="1" bestFit="1" customWidth="1"/>
    <col min="4348" max="4348" width="2.59765625" style="1" bestFit="1" customWidth="1"/>
    <col min="4349" max="4349" width="3.3984375" style="1" bestFit="1" customWidth="1"/>
    <col min="4350" max="4350" width="2.59765625" style="1" bestFit="1" customWidth="1"/>
    <col min="4351" max="4351" width="4.09765625" style="1" bestFit="1" customWidth="1"/>
    <col min="4352" max="4352" width="3.3984375" style="1" bestFit="1" customWidth="1"/>
    <col min="4353" max="4353" width="4.09765625" style="1" bestFit="1" customWidth="1"/>
    <col min="4354" max="4354" width="3.3984375" style="1" bestFit="1" customWidth="1"/>
    <col min="4355" max="4591" width="11.19921875" style="1"/>
    <col min="4592" max="4592" width="5.59765625" style="1" bestFit="1" customWidth="1"/>
    <col min="4593" max="4593" width="21.3984375" style="1" bestFit="1" customWidth="1"/>
    <col min="4594" max="4594" width="4.09765625" style="1" bestFit="1" customWidth="1"/>
    <col min="4595" max="4595" width="3.3984375" style="1" bestFit="1" customWidth="1"/>
    <col min="4596" max="4596" width="4.09765625" style="1" bestFit="1" customWidth="1"/>
    <col min="4597" max="4597" width="3.8984375" style="1" customWidth="1"/>
    <col min="4598" max="4598" width="3" style="1" customWidth="1"/>
    <col min="4599" max="4599" width="4.19921875" style="1" customWidth="1"/>
    <col min="4600" max="4600" width="3.19921875" style="1" customWidth="1"/>
    <col min="4601" max="4601" width="3.5" style="1" customWidth="1"/>
    <col min="4602" max="4602" width="2.69921875" style="1" customWidth="1"/>
    <col min="4603" max="4603" width="3.3984375" style="1" bestFit="1" customWidth="1"/>
    <col min="4604" max="4604" width="2.59765625" style="1" bestFit="1" customWidth="1"/>
    <col min="4605" max="4605" width="3.3984375" style="1" bestFit="1" customWidth="1"/>
    <col min="4606" max="4606" width="2.59765625" style="1" bestFit="1" customWidth="1"/>
    <col min="4607" max="4607" width="4.09765625" style="1" bestFit="1" customWidth="1"/>
    <col min="4608" max="4608" width="3.3984375" style="1" bestFit="1" customWidth="1"/>
    <col min="4609" max="4609" width="4.09765625" style="1" bestFit="1" customWidth="1"/>
    <col min="4610" max="4610" width="3.3984375" style="1" bestFit="1" customWidth="1"/>
    <col min="4611" max="4847" width="11.19921875" style="1"/>
    <col min="4848" max="4848" width="5.59765625" style="1" bestFit="1" customWidth="1"/>
    <col min="4849" max="4849" width="21.3984375" style="1" bestFit="1" customWidth="1"/>
    <col min="4850" max="4850" width="4.09765625" style="1" bestFit="1" customWidth="1"/>
    <col min="4851" max="4851" width="3.3984375" style="1" bestFit="1" customWidth="1"/>
    <col min="4852" max="4852" width="4.09765625" style="1" bestFit="1" customWidth="1"/>
    <col min="4853" max="4853" width="3.8984375" style="1" customWidth="1"/>
    <col min="4854" max="4854" width="3" style="1" customWidth="1"/>
    <col min="4855" max="4855" width="4.19921875" style="1" customWidth="1"/>
    <col min="4856" max="4856" width="3.19921875" style="1" customWidth="1"/>
    <col min="4857" max="4857" width="3.5" style="1" customWidth="1"/>
    <col min="4858" max="4858" width="2.69921875" style="1" customWidth="1"/>
    <col min="4859" max="4859" width="3.3984375" style="1" bestFit="1" customWidth="1"/>
    <col min="4860" max="4860" width="2.59765625" style="1" bestFit="1" customWidth="1"/>
    <col min="4861" max="4861" width="3.3984375" style="1" bestFit="1" customWidth="1"/>
    <col min="4862" max="4862" width="2.59765625" style="1" bestFit="1" customWidth="1"/>
    <col min="4863" max="4863" width="4.09765625" style="1" bestFit="1" customWidth="1"/>
    <col min="4864" max="4864" width="3.3984375" style="1" bestFit="1" customWidth="1"/>
    <col min="4865" max="4865" width="4.09765625" style="1" bestFit="1" customWidth="1"/>
    <col min="4866" max="4866" width="3.3984375" style="1" bestFit="1" customWidth="1"/>
    <col min="4867" max="5103" width="11.19921875" style="1"/>
    <col min="5104" max="5104" width="5.59765625" style="1" bestFit="1" customWidth="1"/>
    <col min="5105" max="5105" width="21.3984375" style="1" bestFit="1" customWidth="1"/>
    <col min="5106" max="5106" width="4.09765625" style="1" bestFit="1" customWidth="1"/>
    <col min="5107" max="5107" width="3.3984375" style="1" bestFit="1" customWidth="1"/>
    <col min="5108" max="5108" width="4.09765625" style="1" bestFit="1" customWidth="1"/>
    <col min="5109" max="5109" width="3.8984375" style="1" customWidth="1"/>
    <col min="5110" max="5110" width="3" style="1" customWidth="1"/>
    <col min="5111" max="5111" width="4.19921875" style="1" customWidth="1"/>
    <col min="5112" max="5112" width="3.19921875" style="1" customWidth="1"/>
    <col min="5113" max="5113" width="3.5" style="1" customWidth="1"/>
    <col min="5114" max="5114" width="2.69921875" style="1" customWidth="1"/>
    <col min="5115" max="5115" width="3.3984375" style="1" bestFit="1" customWidth="1"/>
    <col min="5116" max="5116" width="2.59765625" style="1" bestFit="1" customWidth="1"/>
    <col min="5117" max="5117" width="3.3984375" style="1" bestFit="1" customWidth="1"/>
    <col min="5118" max="5118" width="2.59765625" style="1" bestFit="1" customWidth="1"/>
    <col min="5119" max="5119" width="4.09765625" style="1" bestFit="1" customWidth="1"/>
    <col min="5120" max="5120" width="3.3984375" style="1" bestFit="1" customWidth="1"/>
    <col min="5121" max="5121" width="4.09765625" style="1" bestFit="1" customWidth="1"/>
    <col min="5122" max="5122" width="3.3984375" style="1" bestFit="1" customWidth="1"/>
    <col min="5123" max="5359" width="11.19921875" style="1"/>
    <col min="5360" max="5360" width="5.59765625" style="1" bestFit="1" customWidth="1"/>
    <col min="5361" max="5361" width="21.3984375" style="1" bestFit="1" customWidth="1"/>
    <col min="5362" max="5362" width="4.09765625" style="1" bestFit="1" customWidth="1"/>
    <col min="5363" max="5363" width="3.3984375" style="1" bestFit="1" customWidth="1"/>
    <col min="5364" max="5364" width="4.09765625" style="1" bestFit="1" customWidth="1"/>
    <col min="5365" max="5365" width="3.8984375" style="1" customWidth="1"/>
    <col min="5366" max="5366" width="3" style="1" customWidth="1"/>
    <col min="5367" max="5367" width="4.19921875" style="1" customWidth="1"/>
    <col min="5368" max="5368" width="3.19921875" style="1" customWidth="1"/>
    <col min="5369" max="5369" width="3.5" style="1" customWidth="1"/>
    <col min="5370" max="5370" width="2.69921875" style="1" customWidth="1"/>
    <col min="5371" max="5371" width="3.3984375" style="1" bestFit="1" customWidth="1"/>
    <col min="5372" max="5372" width="2.59765625" style="1" bestFit="1" customWidth="1"/>
    <col min="5373" max="5373" width="3.3984375" style="1" bestFit="1" customWidth="1"/>
    <col min="5374" max="5374" width="2.59765625" style="1" bestFit="1" customWidth="1"/>
    <col min="5375" max="5375" width="4.09765625" style="1" bestFit="1" customWidth="1"/>
    <col min="5376" max="5376" width="3.3984375" style="1" bestFit="1" customWidth="1"/>
    <col min="5377" max="5377" width="4.09765625" style="1" bestFit="1" customWidth="1"/>
    <col min="5378" max="5378" width="3.3984375" style="1" bestFit="1" customWidth="1"/>
    <col min="5379" max="5615" width="11.19921875" style="1"/>
    <col min="5616" max="5616" width="5.59765625" style="1" bestFit="1" customWidth="1"/>
    <col min="5617" max="5617" width="21.3984375" style="1" bestFit="1" customWidth="1"/>
    <col min="5618" max="5618" width="4.09765625" style="1" bestFit="1" customWidth="1"/>
    <col min="5619" max="5619" width="3.3984375" style="1" bestFit="1" customWidth="1"/>
    <col min="5620" max="5620" width="4.09765625" style="1" bestFit="1" customWidth="1"/>
    <col min="5621" max="5621" width="3.8984375" style="1" customWidth="1"/>
    <col min="5622" max="5622" width="3" style="1" customWidth="1"/>
    <col min="5623" max="5623" width="4.19921875" style="1" customWidth="1"/>
    <col min="5624" max="5624" width="3.19921875" style="1" customWidth="1"/>
    <col min="5625" max="5625" width="3.5" style="1" customWidth="1"/>
    <col min="5626" max="5626" width="2.69921875" style="1" customWidth="1"/>
    <col min="5627" max="5627" width="3.3984375" style="1" bestFit="1" customWidth="1"/>
    <col min="5628" max="5628" width="2.59765625" style="1" bestFit="1" customWidth="1"/>
    <col min="5629" max="5629" width="3.3984375" style="1" bestFit="1" customWidth="1"/>
    <col min="5630" max="5630" width="2.59765625" style="1" bestFit="1" customWidth="1"/>
    <col min="5631" max="5631" width="4.09765625" style="1" bestFit="1" customWidth="1"/>
    <col min="5632" max="5632" width="3.3984375" style="1" bestFit="1" customWidth="1"/>
    <col min="5633" max="5633" width="4.09765625" style="1" bestFit="1" customWidth="1"/>
    <col min="5634" max="5634" width="3.3984375" style="1" bestFit="1" customWidth="1"/>
    <col min="5635" max="5871" width="11.19921875" style="1"/>
    <col min="5872" max="5872" width="5.59765625" style="1" bestFit="1" customWidth="1"/>
    <col min="5873" max="5873" width="21.3984375" style="1" bestFit="1" customWidth="1"/>
    <col min="5874" max="5874" width="4.09765625" style="1" bestFit="1" customWidth="1"/>
    <col min="5875" max="5875" width="3.3984375" style="1" bestFit="1" customWidth="1"/>
    <col min="5876" max="5876" width="4.09765625" style="1" bestFit="1" customWidth="1"/>
    <col min="5877" max="5877" width="3.8984375" style="1" customWidth="1"/>
    <col min="5878" max="5878" width="3" style="1" customWidth="1"/>
    <col min="5879" max="5879" width="4.19921875" style="1" customWidth="1"/>
    <col min="5880" max="5880" width="3.19921875" style="1" customWidth="1"/>
    <col min="5881" max="5881" width="3.5" style="1" customWidth="1"/>
    <col min="5882" max="5882" width="2.69921875" style="1" customWidth="1"/>
    <col min="5883" max="5883" width="3.3984375" style="1" bestFit="1" customWidth="1"/>
    <col min="5884" max="5884" width="2.59765625" style="1" bestFit="1" customWidth="1"/>
    <col min="5885" max="5885" width="3.3984375" style="1" bestFit="1" customWidth="1"/>
    <col min="5886" max="5886" width="2.59765625" style="1" bestFit="1" customWidth="1"/>
    <col min="5887" max="5887" width="4.09765625" style="1" bestFit="1" customWidth="1"/>
    <col min="5888" max="5888" width="3.3984375" style="1" bestFit="1" customWidth="1"/>
    <col min="5889" max="5889" width="4.09765625" style="1" bestFit="1" customWidth="1"/>
    <col min="5890" max="5890" width="3.3984375" style="1" bestFit="1" customWidth="1"/>
    <col min="5891" max="6127" width="11.19921875" style="1"/>
    <col min="6128" max="6128" width="5.59765625" style="1" bestFit="1" customWidth="1"/>
    <col min="6129" max="6129" width="21.3984375" style="1" bestFit="1" customWidth="1"/>
    <col min="6130" max="6130" width="4.09765625" style="1" bestFit="1" customWidth="1"/>
    <col min="6131" max="6131" width="3.3984375" style="1" bestFit="1" customWidth="1"/>
    <col min="6132" max="6132" width="4.09765625" style="1" bestFit="1" customWidth="1"/>
    <col min="6133" max="6133" width="3.8984375" style="1" customWidth="1"/>
    <col min="6134" max="6134" width="3" style="1" customWidth="1"/>
    <col min="6135" max="6135" width="4.19921875" style="1" customWidth="1"/>
    <col min="6136" max="6136" width="3.19921875" style="1" customWidth="1"/>
    <col min="6137" max="6137" width="3.5" style="1" customWidth="1"/>
    <col min="6138" max="6138" width="2.69921875" style="1" customWidth="1"/>
    <col min="6139" max="6139" width="3.3984375" style="1" bestFit="1" customWidth="1"/>
    <col min="6140" max="6140" width="2.59765625" style="1" bestFit="1" customWidth="1"/>
    <col min="6141" max="6141" width="3.3984375" style="1" bestFit="1" customWidth="1"/>
    <col min="6142" max="6142" width="2.59765625" style="1" bestFit="1" customWidth="1"/>
    <col min="6143" max="6143" width="4.09765625" style="1" bestFit="1" customWidth="1"/>
    <col min="6144" max="6144" width="3.3984375" style="1" bestFit="1" customWidth="1"/>
    <col min="6145" max="6145" width="4.09765625" style="1" bestFit="1" customWidth="1"/>
    <col min="6146" max="6146" width="3.3984375" style="1" bestFit="1" customWidth="1"/>
    <col min="6147" max="6383" width="11.19921875" style="1"/>
    <col min="6384" max="6384" width="5.59765625" style="1" bestFit="1" customWidth="1"/>
    <col min="6385" max="6385" width="21.3984375" style="1" bestFit="1" customWidth="1"/>
    <col min="6386" max="6386" width="4.09765625" style="1" bestFit="1" customWidth="1"/>
    <col min="6387" max="6387" width="3.3984375" style="1" bestFit="1" customWidth="1"/>
    <col min="6388" max="6388" width="4.09765625" style="1" bestFit="1" customWidth="1"/>
    <col min="6389" max="6389" width="3.8984375" style="1" customWidth="1"/>
    <col min="6390" max="6390" width="3" style="1" customWidth="1"/>
    <col min="6391" max="6391" width="4.19921875" style="1" customWidth="1"/>
    <col min="6392" max="6392" width="3.19921875" style="1" customWidth="1"/>
    <col min="6393" max="6393" width="3.5" style="1" customWidth="1"/>
    <col min="6394" max="6394" width="2.69921875" style="1" customWidth="1"/>
    <col min="6395" max="6395" width="3.3984375" style="1" bestFit="1" customWidth="1"/>
    <col min="6396" max="6396" width="2.59765625" style="1" bestFit="1" customWidth="1"/>
    <col min="6397" max="6397" width="3.3984375" style="1" bestFit="1" customWidth="1"/>
    <col min="6398" max="6398" width="2.59765625" style="1" bestFit="1" customWidth="1"/>
    <col min="6399" max="6399" width="4.09765625" style="1" bestFit="1" customWidth="1"/>
    <col min="6400" max="6400" width="3.3984375" style="1" bestFit="1" customWidth="1"/>
    <col min="6401" max="6401" width="4.09765625" style="1" bestFit="1" customWidth="1"/>
    <col min="6402" max="6402" width="3.3984375" style="1" bestFit="1" customWidth="1"/>
    <col min="6403" max="6639" width="11.19921875" style="1"/>
    <col min="6640" max="6640" width="5.59765625" style="1" bestFit="1" customWidth="1"/>
    <col min="6641" max="6641" width="21.3984375" style="1" bestFit="1" customWidth="1"/>
    <col min="6642" max="6642" width="4.09765625" style="1" bestFit="1" customWidth="1"/>
    <col min="6643" max="6643" width="3.3984375" style="1" bestFit="1" customWidth="1"/>
    <col min="6644" max="6644" width="4.09765625" style="1" bestFit="1" customWidth="1"/>
    <col min="6645" max="6645" width="3.8984375" style="1" customWidth="1"/>
    <col min="6646" max="6646" width="3" style="1" customWidth="1"/>
    <col min="6647" max="6647" width="4.19921875" style="1" customWidth="1"/>
    <col min="6648" max="6648" width="3.19921875" style="1" customWidth="1"/>
    <col min="6649" max="6649" width="3.5" style="1" customWidth="1"/>
    <col min="6650" max="6650" width="2.69921875" style="1" customWidth="1"/>
    <col min="6651" max="6651" width="3.3984375" style="1" bestFit="1" customWidth="1"/>
    <col min="6652" max="6652" width="2.59765625" style="1" bestFit="1" customWidth="1"/>
    <col min="6653" max="6653" width="3.3984375" style="1" bestFit="1" customWidth="1"/>
    <col min="6654" max="6654" width="2.59765625" style="1" bestFit="1" customWidth="1"/>
    <col min="6655" max="6655" width="4.09765625" style="1" bestFit="1" customWidth="1"/>
    <col min="6656" max="6656" width="3.3984375" style="1" bestFit="1" customWidth="1"/>
    <col min="6657" max="6657" width="4.09765625" style="1" bestFit="1" customWidth="1"/>
    <col min="6658" max="6658" width="3.3984375" style="1" bestFit="1" customWidth="1"/>
    <col min="6659" max="6895" width="11.19921875" style="1"/>
    <col min="6896" max="6896" width="5.59765625" style="1" bestFit="1" customWidth="1"/>
    <col min="6897" max="6897" width="21.3984375" style="1" bestFit="1" customWidth="1"/>
    <col min="6898" max="6898" width="4.09765625" style="1" bestFit="1" customWidth="1"/>
    <col min="6899" max="6899" width="3.3984375" style="1" bestFit="1" customWidth="1"/>
    <col min="6900" max="6900" width="4.09765625" style="1" bestFit="1" customWidth="1"/>
    <col min="6901" max="6901" width="3.8984375" style="1" customWidth="1"/>
    <col min="6902" max="6902" width="3" style="1" customWidth="1"/>
    <col min="6903" max="6903" width="4.19921875" style="1" customWidth="1"/>
    <col min="6904" max="6904" width="3.19921875" style="1" customWidth="1"/>
    <col min="6905" max="6905" width="3.5" style="1" customWidth="1"/>
    <col min="6906" max="6906" width="2.69921875" style="1" customWidth="1"/>
    <col min="6907" max="6907" width="3.3984375" style="1" bestFit="1" customWidth="1"/>
    <col min="6908" max="6908" width="2.59765625" style="1" bestFit="1" customWidth="1"/>
    <col min="6909" max="6909" width="3.3984375" style="1" bestFit="1" customWidth="1"/>
    <col min="6910" max="6910" width="2.59765625" style="1" bestFit="1" customWidth="1"/>
    <col min="6911" max="6911" width="4.09765625" style="1" bestFit="1" customWidth="1"/>
    <col min="6912" max="6912" width="3.3984375" style="1" bestFit="1" customWidth="1"/>
    <col min="6913" max="6913" width="4.09765625" style="1" bestFit="1" customWidth="1"/>
    <col min="6914" max="6914" width="3.3984375" style="1" bestFit="1" customWidth="1"/>
    <col min="6915" max="7151" width="11.19921875" style="1"/>
    <col min="7152" max="7152" width="5.59765625" style="1" bestFit="1" customWidth="1"/>
    <col min="7153" max="7153" width="21.3984375" style="1" bestFit="1" customWidth="1"/>
    <col min="7154" max="7154" width="4.09765625" style="1" bestFit="1" customWidth="1"/>
    <col min="7155" max="7155" width="3.3984375" style="1" bestFit="1" customWidth="1"/>
    <col min="7156" max="7156" width="4.09765625" style="1" bestFit="1" customWidth="1"/>
    <col min="7157" max="7157" width="3.8984375" style="1" customWidth="1"/>
    <col min="7158" max="7158" width="3" style="1" customWidth="1"/>
    <col min="7159" max="7159" width="4.19921875" style="1" customWidth="1"/>
    <col min="7160" max="7160" width="3.19921875" style="1" customWidth="1"/>
    <col min="7161" max="7161" width="3.5" style="1" customWidth="1"/>
    <col min="7162" max="7162" width="2.69921875" style="1" customWidth="1"/>
    <col min="7163" max="7163" width="3.3984375" style="1" bestFit="1" customWidth="1"/>
    <col min="7164" max="7164" width="2.59765625" style="1" bestFit="1" customWidth="1"/>
    <col min="7165" max="7165" width="3.3984375" style="1" bestFit="1" customWidth="1"/>
    <col min="7166" max="7166" width="2.59765625" style="1" bestFit="1" customWidth="1"/>
    <col min="7167" max="7167" width="4.09765625" style="1" bestFit="1" customWidth="1"/>
    <col min="7168" max="7168" width="3.3984375" style="1" bestFit="1" customWidth="1"/>
    <col min="7169" max="7169" width="4.09765625" style="1" bestFit="1" customWidth="1"/>
    <col min="7170" max="7170" width="3.3984375" style="1" bestFit="1" customWidth="1"/>
    <col min="7171" max="7407" width="11.19921875" style="1"/>
    <col min="7408" max="7408" width="5.59765625" style="1" bestFit="1" customWidth="1"/>
    <col min="7409" max="7409" width="21.3984375" style="1" bestFit="1" customWidth="1"/>
    <col min="7410" max="7410" width="4.09765625" style="1" bestFit="1" customWidth="1"/>
    <col min="7411" max="7411" width="3.3984375" style="1" bestFit="1" customWidth="1"/>
    <col min="7412" max="7412" width="4.09765625" style="1" bestFit="1" customWidth="1"/>
    <col min="7413" max="7413" width="3.8984375" style="1" customWidth="1"/>
    <col min="7414" max="7414" width="3" style="1" customWidth="1"/>
    <col min="7415" max="7415" width="4.19921875" style="1" customWidth="1"/>
    <col min="7416" max="7416" width="3.19921875" style="1" customWidth="1"/>
    <col min="7417" max="7417" width="3.5" style="1" customWidth="1"/>
    <col min="7418" max="7418" width="2.69921875" style="1" customWidth="1"/>
    <col min="7419" max="7419" width="3.3984375" style="1" bestFit="1" customWidth="1"/>
    <col min="7420" max="7420" width="2.59765625" style="1" bestFit="1" customWidth="1"/>
    <col min="7421" max="7421" width="3.3984375" style="1" bestFit="1" customWidth="1"/>
    <col min="7422" max="7422" width="2.59765625" style="1" bestFit="1" customWidth="1"/>
    <col min="7423" max="7423" width="4.09765625" style="1" bestFit="1" customWidth="1"/>
    <col min="7424" max="7424" width="3.3984375" style="1" bestFit="1" customWidth="1"/>
    <col min="7425" max="7425" width="4.09765625" style="1" bestFit="1" customWidth="1"/>
    <col min="7426" max="7426" width="3.3984375" style="1" bestFit="1" customWidth="1"/>
    <col min="7427" max="7663" width="11.19921875" style="1"/>
    <col min="7664" max="7664" width="5.59765625" style="1" bestFit="1" customWidth="1"/>
    <col min="7665" max="7665" width="21.3984375" style="1" bestFit="1" customWidth="1"/>
    <col min="7666" max="7666" width="4.09765625" style="1" bestFit="1" customWidth="1"/>
    <col min="7667" max="7667" width="3.3984375" style="1" bestFit="1" customWidth="1"/>
    <col min="7668" max="7668" width="4.09765625" style="1" bestFit="1" customWidth="1"/>
    <col min="7669" max="7669" width="3.8984375" style="1" customWidth="1"/>
    <col min="7670" max="7670" width="3" style="1" customWidth="1"/>
    <col min="7671" max="7671" width="4.19921875" style="1" customWidth="1"/>
    <col min="7672" max="7672" width="3.19921875" style="1" customWidth="1"/>
    <col min="7673" max="7673" width="3.5" style="1" customWidth="1"/>
    <col min="7674" max="7674" width="2.69921875" style="1" customWidth="1"/>
    <col min="7675" max="7675" width="3.3984375" style="1" bestFit="1" customWidth="1"/>
    <col min="7676" max="7676" width="2.59765625" style="1" bestFit="1" customWidth="1"/>
    <col min="7677" max="7677" width="3.3984375" style="1" bestFit="1" customWidth="1"/>
    <col min="7678" max="7678" width="2.59765625" style="1" bestFit="1" customWidth="1"/>
    <col min="7679" max="7679" width="4.09765625" style="1" bestFit="1" customWidth="1"/>
    <col min="7680" max="7680" width="3.3984375" style="1" bestFit="1" customWidth="1"/>
    <col min="7681" max="7681" width="4.09765625" style="1" bestFit="1" customWidth="1"/>
    <col min="7682" max="7682" width="3.3984375" style="1" bestFit="1" customWidth="1"/>
    <col min="7683" max="7919" width="11.19921875" style="1"/>
    <col min="7920" max="7920" width="5.59765625" style="1" bestFit="1" customWidth="1"/>
    <col min="7921" max="7921" width="21.3984375" style="1" bestFit="1" customWidth="1"/>
    <col min="7922" max="7922" width="4.09765625" style="1" bestFit="1" customWidth="1"/>
    <col min="7923" max="7923" width="3.3984375" style="1" bestFit="1" customWidth="1"/>
    <col min="7924" max="7924" width="4.09765625" style="1" bestFit="1" customWidth="1"/>
    <col min="7925" max="7925" width="3.8984375" style="1" customWidth="1"/>
    <col min="7926" max="7926" width="3" style="1" customWidth="1"/>
    <col min="7927" max="7927" width="4.19921875" style="1" customWidth="1"/>
    <col min="7928" max="7928" width="3.19921875" style="1" customWidth="1"/>
    <col min="7929" max="7929" width="3.5" style="1" customWidth="1"/>
    <col min="7930" max="7930" width="2.69921875" style="1" customWidth="1"/>
    <col min="7931" max="7931" width="3.3984375" style="1" bestFit="1" customWidth="1"/>
    <col min="7932" max="7932" width="2.59765625" style="1" bestFit="1" customWidth="1"/>
    <col min="7933" max="7933" width="3.3984375" style="1" bestFit="1" customWidth="1"/>
    <col min="7934" max="7934" width="2.59765625" style="1" bestFit="1" customWidth="1"/>
    <col min="7935" max="7935" width="4.09765625" style="1" bestFit="1" customWidth="1"/>
    <col min="7936" max="7936" width="3.3984375" style="1" bestFit="1" customWidth="1"/>
    <col min="7937" max="7937" width="4.09765625" style="1" bestFit="1" customWidth="1"/>
    <col min="7938" max="7938" width="3.3984375" style="1" bestFit="1" customWidth="1"/>
    <col min="7939" max="8175" width="11.19921875" style="1"/>
    <col min="8176" max="8176" width="5.59765625" style="1" bestFit="1" customWidth="1"/>
    <col min="8177" max="8177" width="21.3984375" style="1" bestFit="1" customWidth="1"/>
    <col min="8178" max="8178" width="4.09765625" style="1" bestFit="1" customWidth="1"/>
    <col min="8179" max="8179" width="3.3984375" style="1" bestFit="1" customWidth="1"/>
    <col min="8180" max="8180" width="4.09765625" style="1" bestFit="1" customWidth="1"/>
    <col min="8181" max="8181" width="3.8984375" style="1" customWidth="1"/>
    <col min="8182" max="8182" width="3" style="1" customWidth="1"/>
    <col min="8183" max="8183" width="4.19921875" style="1" customWidth="1"/>
    <col min="8184" max="8184" width="3.19921875" style="1" customWidth="1"/>
    <col min="8185" max="8185" width="3.5" style="1" customWidth="1"/>
    <col min="8186" max="8186" width="2.69921875" style="1" customWidth="1"/>
    <col min="8187" max="8187" width="3.3984375" style="1" bestFit="1" customWidth="1"/>
    <col min="8188" max="8188" width="2.59765625" style="1" bestFit="1" customWidth="1"/>
    <col min="8189" max="8189" width="3.3984375" style="1" bestFit="1" customWidth="1"/>
    <col min="8190" max="8190" width="2.59765625" style="1" bestFit="1" customWidth="1"/>
    <col min="8191" max="8191" width="4.09765625" style="1" bestFit="1" customWidth="1"/>
    <col min="8192" max="8192" width="3.3984375" style="1" bestFit="1" customWidth="1"/>
    <col min="8193" max="8193" width="4.09765625" style="1" bestFit="1" customWidth="1"/>
    <col min="8194" max="8194" width="3.3984375" style="1" bestFit="1" customWidth="1"/>
    <col min="8195" max="8431" width="11.19921875" style="1"/>
    <col min="8432" max="8432" width="5.59765625" style="1" bestFit="1" customWidth="1"/>
    <col min="8433" max="8433" width="21.3984375" style="1" bestFit="1" customWidth="1"/>
    <col min="8434" max="8434" width="4.09765625" style="1" bestFit="1" customWidth="1"/>
    <col min="8435" max="8435" width="3.3984375" style="1" bestFit="1" customWidth="1"/>
    <col min="8436" max="8436" width="4.09765625" style="1" bestFit="1" customWidth="1"/>
    <col min="8437" max="8437" width="3.8984375" style="1" customWidth="1"/>
    <col min="8438" max="8438" width="3" style="1" customWidth="1"/>
    <col min="8439" max="8439" width="4.19921875" style="1" customWidth="1"/>
    <col min="8440" max="8440" width="3.19921875" style="1" customWidth="1"/>
    <col min="8441" max="8441" width="3.5" style="1" customWidth="1"/>
    <col min="8442" max="8442" width="2.69921875" style="1" customWidth="1"/>
    <col min="8443" max="8443" width="3.3984375" style="1" bestFit="1" customWidth="1"/>
    <col min="8444" max="8444" width="2.59765625" style="1" bestFit="1" customWidth="1"/>
    <col min="8445" max="8445" width="3.3984375" style="1" bestFit="1" customWidth="1"/>
    <col min="8446" max="8446" width="2.59765625" style="1" bestFit="1" customWidth="1"/>
    <col min="8447" max="8447" width="4.09765625" style="1" bestFit="1" customWidth="1"/>
    <col min="8448" max="8448" width="3.3984375" style="1" bestFit="1" customWidth="1"/>
    <col min="8449" max="8449" width="4.09765625" style="1" bestFit="1" customWidth="1"/>
    <col min="8450" max="8450" width="3.3984375" style="1" bestFit="1" customWidth="1"/>
    <col min="8451" max="8687" width="11.19921875" style="1"/>
    <col min="8688" max="8688" width="5.59765625" style="1" bestFit="1" customWidth="1"/>
    <col min="8689" max="8689" width="21.3984375" style="1" bestFit="1" customWidth="1"/>
    <col min="8690" max="8690" width="4.09765625" style="1" bestFit="1" customWidth="1"/>
    <col min="8691" max="8691" width="3.3984375" style="1" bestFit="1" customWidth="1"/>
    <col min="8692" max="8692" width="4.09765625" style="1" bestFit="1" customWidth="1"/>
    <col min="8693" max="8693" width="3.8984375" style="1" customWidth="1"/>
    <col min="8694" max="8694" width="3" style="1" customWidth="1"/>
    <col min="8695" max="8695" width="4.19921875" style="1" customWidth="1"/>
    <col min="8696" max="8696" width="3.19921875" style="1" customWidth="1"/>
    <col min="8697" max="8697" width="3.5" style="1" customWidth="1"/>
    <col min="8698" max="8698" width="2.69921875" style="1" customWidth="1"/>
    <col min="8699" max="8699" width="3.3984375" style="1" bestFit="1" customWidth="1"/>
    <col min="8700" max="8700" width="2.59765625" style="1" bestFit="1" customWidth="1"/>
    <col min="8701" max="8701" width="3.3984375" style="1" bestFit="1" customWidth="1"/>
    <col min="8702" max="8702" width="2.59765625" style="1" bestFit="1" customWidth="1"/>
    <col min="8703" max="8703" width="4.09765625" style="1" bestFit="1" customWidth="1"/>
    <col min="8704" max="8704" width="3.3984375" style="1" bestFit="1" customWidth="1"/>
    <col min="8705" max="8705" width="4.09765625" style="1" bestFit="1" customWidth="1"/>
    <col min="8706" max="8706" width="3.3984375" style="1" bestFit="1" customWidth="1"/>
    <col min="8707" max="8943" width="11.19921875" style="1"/>
    <col min="8944" max="8944" width="5.59765625" style="1" bestFit="1" customWidth="1"/>
    <col min="8945" max="8945" width="21.3984375" style="1" bestFit="1" customWidth="1"/>
    <col min="8946" max="8946" width="4.09765625" style="1" bestFit="1" customWidth="1"/>
    <col min="8947" max="8947" width="3.3984375" style="1" bestFit="1" customWidth="1"/>
    <col min="8948" max="8948" width="4.09765625" style="1" bestFit="1" customWidth="1"/>
    <col min="8949" max="8949" width="3.8984375" style="1" customWidth="1"/>
    <col min="8950" max="8950" width="3" style="1" customWidth="1"/>
    <col min="8951" max="8951" width="4.19921875" style="1" customWidth="1"/>
    <col min="8952" max="8952" width="3.19921875" style="1" customWidth="1"/>
    <col min="8953" max="8953" width="3.5" style="1" customWidth="1"/>
    <col min="8954" max="8954" width="2.69921875" style="1" customWidth="1"/>
    <col min="8955" max="8955" width="3.3984375" style="1" bestFit="1" customWidth="1"/>
    <col min="8956" max="8956" width="2.59765625" style="1" bestFit="1" customWidth="1"/>
    <col min="8957" max="8957" width="3.3984375" style="1" bestFit="1" customWidth="1"/>
    <col min="8958" max="8958" width="2.59765625" style="1" bestFit="1" customWidth="1"/>
    <col min="8959" max="8959" width="4.09765625" style="1" bestFit="1" customWidth="1"/>
    <col min="8960" max="8960" width="3.3984375" style="1" bestFit="1" customWidth="1"/>
    <col min="8961" max="8961" width="4.09765625" style="1" bestFit="1" customWidth="1"/>
    <col min="8962" max="8962" width="3.3984375" style="1" bestFit="1" customWidth="1"/>
    <col min="8963" max="9199" width="11.19921875" style="1"/>
    <col min="9200" max="9200" width="5.59765625" style="1" bestFit="1" customWidth="1"/>
    <col min="9201" max="9201" width="21.3984375" style="1" bestFit="1" customWidth="1"/>
    <col min="9202" max="9202" width="4.09765625" style="1" bestFit="1" customWidth="1"/>
    <col min="9203" max="9203" width="3.3984375" style="1" bestFit="1" customWidth="1"/>
    <col min="9204" max="9204" width="4.09765625" style="1" bestFit="1" customWidth="1"/>
    <col min="9205" max="9205" width="3.8984375" style="1" customWidth="1"/>
    <col min="9206" max="9206" width="3" style="1" customWidth="1"/>
    <col min="9207" max="9207" width="4.19921875" style="1" customWidth="1"/>
    <col min="9208" max="9208" width="3.19921875" style="1" customWidth="1"/>
    <col min="9209" max="9209" width="3.5" style="1" customWidth="1"/>
    <col min="9210" max="9210" width="2.69921875" style="1" customWidth="1"/>
    <col min="9211" max="9211" width="3.3984375" style="1" bestFit="1" customWidth="1"/>
    <col min="9212" max="9212" width="2.59765625" style="1" bestFit="1" customWidth="1"/>
    <col min="9213" max="9213" width="3.3984375" style="1" bestFit="1" customWidth="1"/>
    <col min="9214" max="9214" width="2.59765625" style="1" bestFit="1" customWidth="1"/>
    <col min="9215" max="9215" width="4.09765625" style="1" bestFit="1" customWidth="1"/>
    <col min="9216" max="9216" width="3.3984375" style="1" bestFit="1" customWidth="1"/>
    <col min="9217" max="9217" width="4.09765625" style="1" bestFit="1" customWidth="1"/>
    <col min="9218" max="9218" width="3.3984375" style="1" bestFit="1" customWidth="1"/>
    <col min="9219" max="9455" width="11.19921875" style="1"/>
    <col min="9456" max="9456" width="5.59765625" style="1" bestFit="1" customWidth="1"/>
    <col min="9457" max="9457" width="21.3984375" style="1" bestFit="1" customWidth="1"/>
    <col min="9458" max="9458" width="4.09765625" style="1" bestFit="1" customWidth="1"/>
    <col min="9459" max="9459" width="3.3984375" style="1" bestFit="1" customWidth="1"/>
    <col min="9460" max="9460" width="4.09765625" style="1" bestFit="1" customWidth="1"/>
    <col min="9461" max="9461" width="3.8984375" style="1" customWidth="1"/>
    <col min="9462" max="9462" width="3" style="1" customWidth="1"/>
    <col min="9463" max="9463" width="4.19921875" style="1" customWidth="1"/>
    <col min="9464" max="9464" width="3.19921875" style="1" customWidth="1"/>
    <col min="9465" max="9465" width="3.5" style="1" customWidth="1"/>
    <col min="9466" max="9466" width="2.69921875" style="1" customWidth="1"/>
    <col min="9467" max="9467" width="3.3984375" style="1" bestFit="1" customWidth="1"/>
    <col min="9468" max="9468" width="2.59765625" style="1" bestFit="1" customWidth="1"/>
    <col min="9469" max="9469" width="3.3984375" style="1" bestFit="1" customWidth="1"/>
    <col min="9470" max="9470" width="2.59765625" style="1" bestFit="1" customWidth="1"/>
    <col min="9471" max="9471" width="4.09765625" style="1" bestFit="1" customWidth="1"/>
    <col min="9472" max="9472" width="3.3984375" style="1" bestFit="1" customWidth="1"/>
    <col min="9473" max="9473" width="4.09765625" style="1" bestFit="1" customWidth="1"/>
    <col min="9474" max="9474" width="3.3984375" style="1" bestFit="1" customWidth="1"/>
    <col min="9475" max="9711" width="11.19921875" style="1"/>
    <col min="9712" max="9712" width="5.59765625" style="1" bestFit="1" customWidth="1"/>
    <col min="9713" max="9713" width="21.3984375" style="1" bestFit="1" customWidth="1"/>
    <col min="9714" max="9714" width="4.09765625" style="1" bestFit="1" customWidth="1"/>
    <col min="9715" max="9715" width="3.3984375" style="1" bestFit="1" customWidth="1"/>
    <col min="9716" max="9716" width="4.09765625" style="1" bestFit="1" customWidth="1"/>
    <col min="9717" max="9717" width="3.8984375" style="1" customWidth="1"/>
    <col min="9718" max="9718" width="3" style="1" customWidth="1"/>
    <col min="9719" max="9719" width="4.19921875" style="1" customWidth="1"/>
    <col min="9720" max="9720" width="3.19921875" style="1" customWidth="1"/>
    <col min="9721" max="9721" width="3.5" style="1" customWidth="1"/>
    <col min="9722" max="9722" width="2.69921875" style="1" customWidth="1"/>
    <col min="9723" max="9723" width="3.3984375" style="1" bestFit="1" customWidth="1"/>
    <col min="9724" max="9724" width="2.59765625" style="1" bestFit="1" customWidth="1"/>
    <col min="9725" max="9725" width="3.3984375" style="1" bestFit="1" customWidth="1"/>
    <col min="9726" max="9726" width="2.59765625" style="1" bestFit="1" customWidth="1"/>
    <col min="9727" max="9727" width="4.09765625" style="1" bestFit="1" customWidth="1"/>
    <col min="9728" max="9728" width="3.3984375" style="1" bestFit="1" customWidth="1"/>
    <col min="9729" max="9729" width="4.09765625" style="1" bestFit="1" customWidth="1"/>
    <col min="9730" max="9730" width="3.3984375" style="1" bestFit="1" customWidth="1"/>
    <col min="9731" max="9967" width="11.19921875" style="1"/>
    <col min="9968" max="9968" width="5.59765625" style="1" bestFit="1" customWidth="1"/>
    <col min="9969" max="9969" width="21.3984375" style="1" bestFit="1" customWidth="1"/>
    <col min="9970" max="9970" width="4.09765625" style="1" bestFit="1" customWidth="1"/>
    <col min="9971" max="9971" width="3.3984375" style="1" bestFit="1" customWidth="1"/>
    <col min="9972" max="9972" width="4.09765625" style="1" bestFit="1" customWidth="1"/>
    <col min="9973" max="9973" width="3.8984375" style="1" customWidth="1"/>
    <col min="9974" max="9974" width="3" style="1" customWidth="1"/>
    <col min="9975" max="9975" width="4.19921875" style="1" customWidth="1"/>
    <col min="9976" max="9976" width="3.19921875" style="1" customWidth="1"/>
    <col min="9977" max="9977" width="3.5" style="1" customWidth="1"/>
    <col min="9978" max="9978" width="2.69921875" style="1" customWidth="1"/>
    <col min="9979" max="9979" width="3.3984375" style="1" bestFit="1" customWidth="1"/>
    <col min="9980" max="9980" width="2.59765625" style="1" bestFit="1" customWidth="1"/>
    <col min="9981" max="9981" width="3.3984375" style="1" bestFit="1" customWidth="1"/>
    <col min="9982" max="9982" width="2.59765625" style="1" bestFit="1" customWidth="1"/>
    <col min="9983" max="9983" width="4.09765625" style="1" bestFit="1" customWidth="1"/>
    <col min="9984" max="9984" width="3.3984375" style="1" bestFit="1" customWidth="1"/>
    <col min="9985" max="9985" width="4.09765625" style="1" bestFit="1" customWidth="1"/>
    <col min="9986" max="9986" width="3.3984375" style="1" bestFit="1" customWidth="1"/>
    <col min="9987" max="10223" width="11.19921875" style="1"/>
    <col min="10224" max="10224" width="5.59765625" style="1" bestFit="1" customWidth="1"/>
    <col min="10225" max="10225" width="21.3984375" style="1" bestFit="1" customWidth="1"/>
    <col min="10226" max="10226" width="4.09765625" style="1" bestFit="1" customWidth="1"/>
    <col min="10227" max="10227" width="3.3984375" style="1" bestFit="1" customWidth="1"/>
    <col min="10228" max="10228" width="4.09765625" style="1" bestFit="1" customWidth="1"/>
    <col min="10229" max="10229" width="3.8984375" style="1" customWidth="1"/>
    <col min="10230" max="10230" width="3" style="1" customWidth="1"/>
    <col min="10231" max="10231" width="4.19921875" style="1" customWidth="1"/>
    <col min="10232" max="10232" width="3.19921875" style="1" customWidth="1"/>
    <col min="10233" max="10233" width="3.5" style="1" customWidth="1"/>
    <col min="10234" max="10234" width="2.69921875" style="1" customWidth="1"/>
    <col min="10235" max="10235" width="3.3984375" style="1" bestFit="1" customWidth="1"/>
    <col min="10236" max="10236" width="2.59765625" style="1" bestFit="1" customWidth="1"/>
    <col min="10237" max="10237" width="3.3984375" style="1" bestFit="1" customWidth="1"/>
    <col min="10238" max="10238" width="2.59765625" style="1" bestFit="1" customWidth="1"/>
    <col min="10239" max="10239" width="4.09765625" style="1" bestFit="1" customWidth="1"/>
    <col min="10240" max="10240" width="3.3984375" style="1" bestFit="1" customWidth="1"/>
    <col min="10241" max="10241" width="4.09765625" style="1" bestFit="1" customWidth="1"/>
    <col min="10242" max="10242" width="3.3984375" style="1" bestFit="1" customWidth="1"/>
    <col min="10243" max="10479" width="11.19921875" style="1"/>
    <col min="10480" max="10480" width="5.59765625" style="1" bestFit="1" customWidth="1"/>
    <col min="10481" max="10481" width="21.3984375" style="1" bestFit="1" customWidth="1"/>
    <col min="10482" max="10482" width="4.09765625" style="1" bestFit="1" customWidth="1"/>
    <col min="10483" max="10483" width="3.3984375" style="1" bestFit="1" customWidth="1"/>
    <col min="10484" max="10484" width="4.09765625" style="1" bestFit="1" customWidth="1"/>
    <col min="10485" max="10485" width="3.8984375" style="1" customWidth="1"/>
    <col min="10486" max="10486" width="3" style="1" customWidth="1"/>
    <col min="10487" max="10487" width="4.19921875" style="1" customWidth="1"/>
    <col min="10488" max="10488" width="3.19921875" style="1" customWidth="1"/>
    <col min="10489" max="10489" width="3.5" style="1" customWidth="1"/>
    <col min="10490" max="10490" width="2.69921875" style="1" customWidth="1"/>
    <col min="10491" max="10491" width="3.3984375" style="1" bestFit="1" customWidth="1"/>
    <col min="10492" max="10492" width="2.59765625" style="1" bestFit="1" customWidth="1"/>
    <col min="10493" max="10493" width="3.3984375" style="1" bestFit="1" customWidth="1"/>
    <col min="10494" max="10494" width="2.59765625" style="1" bestFit="1" customWidth="1"/>
    <col min="10495" max="10495" width="4.09765625" style="1" bestFit="1" customWidth="1"/>
    <col min="10496" max="10496" width="3.3984375" style="1" bestFit="1" customWidth="1"/>
    <col min="10497" max="10497" width="4.09765625" style="1" bestFit="1" customWidth="1"/>
    <col min="10498" max="10498" width="3.3984375" style="1" bestFit="1" customWidth="1"/>
    <col min="10499" max="10735" width="11.19921875" style="1"/>
    <col min="10736" max="10736" width="5.59765625" style="1" bestFit="1" customWidth="1"/>
    <col min="10737" max="10737" width="21.3984375" style="1" bestFit="1" customWidth="1"/>
    <col min="10738" max="10738" width="4.09765625" style="1" bestFit="1" customWidth="1"/>
    <col min="10739" max="10739" width="3.3984375" style="1" bestFit="1" customWidth="1"/>
    <col min="10740" max="10740" width="4.09765625" style="1" bestFit="1" customWidth="1"/>
    <col min="10741" max="10741" width="3.8984375" style="1" customWidth="1"/>
    <col min="10742" max="10742" width="3" style="1" customWidth="1"/>
    <col min="10743" max="10743" width="4.19921875" style="1" customWidth="1"/>
    <col min="10744" max="10744" width="3.19921875" style="1" customWidth="1"/>
    <col min="10745" max="10745" width="3.5" style="1" customWidth="1"/>
    <col min="10746" max="10746" width="2.69921875" style="1" customWidth="1"/>
    <col min="10747" max="10747" width="3.3984375" style="1" bestFit="1" customWidth="1"/>
    <col min="10748" max="10748" width="2.59765625" style="1" bestFit="1" customWidth="1"/>
    <col min="10749" max="10749" width="3.3984375" style="1" bestFit="1" customWidth="1"/>
    <col min="10750" max="10750" width="2.59765625" style="1" bestFit="1" customWidth="1"/>
    <col min="10751" max="10751" width="4.09765625" style="1" bestFit="1" customWidth="1"/>
    <col min="10752" max="10752" width="3.3984375" style="1" bestFit="1" customWidth="1"/>
    <col min="10753" max="10753" width="4.09765625" style="1" bestFit="1" customWidth="1"/>
    <col min="10754" max="10754" width="3.3984375" style="1" bestFit="1" customWidth="1"/>
    <col min="10755" max="10991" width="11.19921875" style="1"/>
    <col min="10992" max="10992" width="5.59765625" style="1" bestFit="1" customWidth="1"/>
    <col min="10993" max="10993" width="21.3984375" style="1" bestFit="1" customWidth="1"/>
    <col min="10994" max="10994" width="4.09765625" style="1" bestFit="1" customWidth="1"/>
    <col min="10995" max="10995" width="3.3984375" style="1" bestFit="1" customWidth="1"/>
    <col min="10996" max="10996" width="4.09765625" style="1" bestFit="1" customWidth="1"/>
    <col min="10997" max="10997" width="3.8984375" style="1" customWidth="1"/>
    <col min="10998" max="10998" width="3" style="1" customWidth="1"/>
    <col min="10999" max="10999" width="4.19921875" style="1" customWidth="1"/>
    <col min="11000" max="11000" width="3.19921875" style="1" customWidth="1"/>
    <col min="11001" max="11001" width="3.5" style="1" customWidth="1"/>
    <col min="11002" max="11002" width="2.69921875" style="1" customWidth="1"/>
    <col min="11003" max="11003" width="3.3984375" style="1" bestFit="1" customWidth="1"/>
    <col min="11004" max="11004" width="2.59765625" style="1" bestFit="1" customWidth="1"/>
    <col min="11005" max="11005" width="3.3984375" style="1" bestFit="1" customWidth="1"/>
    <col min="11006" max="11006" width="2.59765625" style="1" bestFit="1" customWidth="1"/>
    <col min="11007" max="11007" width="4.09765625" style="1" bestFit="1" customWidth="1"/>
    <col min="11008" max="11008" width="3.3984375" style="1" bestFit="1" customWidth="1"/>
    <col min="11009" max="11009" width="4.09765625" style="1" bestFit="1" customWidth="1"/>
    <col min="11010" max="11010" width="3.3984375" style="1" bestFit="1" customWidth="1"/>
    <col min="11011" max="11247" width="11.19921875" style="1"/>
    <col min="11248" max="11248" width="5.59765625" style="1" bestFit="1" customWidth="1"/>
    <col min="11249" max="11249" width="21.3984375" style="1" bestFit="1" customWidth="1"/>
    <col min="11250" max="11250" width="4.09765625" style="1" bestFit="1" customWidth="1"/>
    <col min="11251" max="11251" width="3.3984375" style="1" bestFit="1" customWidth="1"/>
    <col min="11252" max="11252" width="4.09765625" style="1" bestFit="1" customWidth="1"/>
    <col min="11253" max="11253" width="3.8984375" style="1" customWidth="1"/>
    <col min="11254" max="11254" width="3" style="1" customWidth="1"/>
    <col min="11255" max="11255" width="4.19921875" style="1" customWidth="1"/>
    <col min="11256" max="11256" width="3.19921875" style="1" customWidth="1"/>
    <col min="11257" max="11257" width="3.5" style="1" customWidth="1"/>
    <col min="11258" max="11258" width="2.69921875" style="1" customWidth="1"/>
    <col min="11259" max="11259" width="3.3984375" style="1" bestFit="1" customWidth="1"/>
    <col min="11260" max="11260" width="2.59765625" style="1" bestFit="1" customWidth="1"/>
    <col min="11261" max="11261" width="3.3984375" style="1" bestFit="1" customWidth="1"/>
    <col min="11262" max="11262" width="2.59765625" style="1" bestFit="1" customWidth="1"/>
    <col min="11263" max="11263" width="4.09765625" style="1" bestFit="1" customWidth="1"/>
    <col min="11264" max="11264" width="3.3984375" style="1" bestFit="1" customWidth="1"/>
    <col min="11265" max="11265" width="4.09765625" style="1" bestFit="1" customWidth="1"/>
    <col min="11266" max="11266" width="3.3984375" style="1" bestFit="1" customWidth="1"/>
    <col min="11267" max="11503" width="11.19921875" style="1"/>
    <col min="11504" max="11504" width="5.59765625" style="1" bestFit="1" customWidth="1"/>
    <col min="11505" max="11505" width="21.3984375" style="1" bestFit="1" customWidth="1"/>
    <col min="11506" max="11506" width="4.09765625" style="1" bestFit="1" customWidth="1"/>
    <col min="11507" max="11507" width="3.3984375" style="1" bestFit="1" customWidth="1"/>
    <col min="11508" max="11508" width="4.09765625" style="1" bestFit="1" customWidth="1"/>
    <col min="11509" max="11509" width="3.8984375" style="1" customWidth="1"/>
    <col min="11510" max="11510" width="3" style="1" customWidth="1"/>
    <col min="11511" max="11511" width="4.19921875" style="1" customWidth="1"/>
    <col min="11512" max="11512" width="3.19921875" style="1" customWidth="1"/>
    <col min="11513" max="11513" width="3.5" style="1" customWidth="1"/>
    <col min="11514" max="11514" width="2.69921875" style="1" customWidth="1"/>
    <col min="11515" max="11515" width="3.3984375" style="1" bestFit="1" customWidth="1"/>
    <col min="11516" max="11516" width="2.59765625" style="1" bestFit="1" customWidth="1"/>
    <col min="11517" max="11517" width="3.3984375" style="1" bestFit="1" customWidth="1"/>
    <col min="11518" max="11518" width="2.59765625" style="1" bestFit="1" customWidth="1"/>
    <col min="11519" max="11519" width="4.09765625" style="1" bestFit="1" customWidth="1"/>
    <col min="11520" max="11520" width="3.3984375" style="1" bestFit="1" customWidth="1"/>
    <col min="11521" max="11521" width="4.09765625" style="1" bestFit="1" customWidth="1"/>
    <col min="11522" max="11522" width="3.3984375" style="1" bestFit="1" customWidth="1"/>
    <col min="11523" max="11759" width="11.19921875" style="1"/>
    <col min="11760" max="11760" width="5.59765625" style="1" bestFit="1" customWidth="1"/>
    <col min="11761" max="11761" width="21.3984375" style="1" bestFit="1" customWidth="1"/>
    <col min="11762" max="11762" width="4.09765625" style="1" bestFit="1" customWidth="1"/>
    <col min="11763" max="11763" width="3.3984375" style="1" bestFit="1" customWidth="1"/>
    <col min="11764" max="11764" width="4.09765625" style="1" bestFit="1" customWidth="1"/>
    <col min="11765" max="11765" width="3.8984375" style="1" customWidth="1"/>
    <col min="11766" max="11766" width="3" style="1" customWidth="1"/>
    <col min="11767" max="11767" width="4.19921875" style="1" customWidth="1"/>
    <col min="11768" max="11768" width="3.19921875" style="1" customWidth="1"/>
    <col min="11769" max="11769" width="3.5" style="1" customWidth="1"/>
    <col min="11770" max="11770" width="2.69921875" style="1" customWidth="1"/>
    <col min="11771" max="11771" width="3.3984375" style="1" bestFit="1" customWidth="1"/>
    <col min="11772" max="11772" width="2.59765625" style="1" bestFit="1" customWidth="1"/>
    <col min="11773" max="11773" width="3.3984375" style="1" bestFit="1" customWidth="1"/>
    <col min="11774" max="11774" width="2.59765625" style="1" bestFit="1" customWidth="1"/>
    <col min="11775" max="11775" width="4.09765625" style="1" bestFit="1" customWidth="1"/>
    <col min="11776" max="11776" width="3.3984375" style="1" bestFit="1" customWidth="1"/>
    <col min="11777" max="11777" width="4.09765625" style="1" bestFit="1" customWidth="1"/>
    <col min="11778" max="11778" width="3.3984375" style="1" bestFit="1" customWidth="1"/>
    <col min="11779" max="12015" width="11.19921875" style="1"/>
    <col min="12016" max="12016" width="5.59765625" style="1" bestFit="1" customWidth="1"/>
    <col min="12017" max="12017" width="21.3984375" style="1" bestFit="1" customWidth="1"/>
    <col min="12018" max="12018" width="4.09765625" style="1" bestFit="1" customWidth="1"/>
    <col min="12019" max="12019" width="3.3984375" style="1" bestFit="1" customWidth="1"/>
    <col min="12020" max="12020" width="4.09765625" style="1" bestFit="1" customWidth="1"/>
    <col min="12021" max="12021" width="3.8984375" style="1" customWidth="1"/>
    <col min="12022" max="12022" width="3" style="1" customWidth="1"/>
    <col min="12023" max="12023" width="4.19921875" style="1" customWidth="1"/>
    <col min="12024" max="12024" width="3.19921875" style="1" customWidth="1"/>
    <col min="12025" max="12025" width="3.5" style="1" customWidth="1"/>
    <col min="12026" max="12026" width="2.69921875" style="1" customWidth="1"/>
    <col min="12027" max="12027" width="3.3984375" style="1" bestFit="1" customWidth="1"/>
    <col min="12028" max="12028" width="2.59765625" style="1" bestFit="1" customWidth="1"/>
    <col min="12029" max="12029" width="3.3984375" style="1" bestFit="1" customWidth="1"/>
    <col min="12030" max="12030" width="2.59765625" style="1" bestFit="1" customWidth="1"/>
    <col min="12031" max="12031" width="4.09765625" style="1" bestFit="1" customWidth="1"/>
    <col min="12032" max="12032" width="3.3984375" style="1" bestFit="1" customWidth="1"/>
    <col min="12033" max="12033" width="4.09765625" style="1" bestFit="1" customWidth="1"/>
    <col min="12034" max="12034" width="3.3984375" style="1" bestFit="1" customWidth="1"/>
    <col min="12035" max="12271" width="11.19921875" style="1"/>
    <col min="12272" max="12272" width="5.59765625" style="1" bestFit="1" customWidth="1"/>
    <col min="12273" max="12273" width="21.3984375" style="1" bestFit="1" customWidth="1"/>
    <col min="12274" max="12274" width="4.09765625" style="1" bestFit="1" customWidth="1"/>
    <col min="12275" max="12275" width="3.3984375" style="1" bestFit="1" customWidth="1"/>
    <col min="12276" max="12276" width="4.09765625" style="1" bestFit="1" customWidth="1"/>
    <col min="12277" max="12277" width="3.8984375" style="1" customWidth="1"/>
    <col min="12278" max="12278" width="3" style="1" customWidth="1"/>
    <col min="12279" max="12279" width="4.19921875" style="1" customWidth="1"/>
    <col min="12280" max="12280" width="3.19921875" style="1" customWidth="1"/>
    <col min="12281" max="12281" width="3.5" style="1" customWidth="1"/>
    <col min="12282" max="12282" width="2.69921875" style="1" customWidth="1"/>
    <col min="12283" max="12283" width="3.3984375" style="1" bestFit="1" customWidth="1"/>
    <col min="12284" max="12284" width="2.59765625" style="1" bestFit="1" customWidth="1"/>
    <col min="12285" max="12285" width="3.3984375" style="1" bestFit="1" customWidth="1"/>
    <col min="12286" max="12286" width="2.59765625" style="1" bestFit="1" customWidth="1"/>
    <col min="12287" max="12287" width="4.09765625" style="1" bestFit="1" customWidth="1"/>
    <col min="12288" max="12288" width="3.3984375" style="1" bestFit="1" customWidth="1"/>
    <col min="12289" max="12289" width="4.09765625" style="1" bestFit="1" customWidth="1"/>
    <col min="12290" max="12290" width="3.3984375" style="1" bestFit="1" customWidth="1"/>
    <col min="12291" max="12527" width="11.19921875" style="1"/>
    <col min="12528" max="12528" width="5.59765625" style="1" bestFit="1" customWidth="1"/>
    <col min="12529" max="12529" width="21.3984375" style="1" bestFit="1" customWidth="1"/>
    <col min="12530" max="12530" width="4.09765625" style="1" bestFit="1" customWidth="1"/>
    <col min="12531" max="12531" width="3.3984375" style="1" bestFit="1" customWidth="1"/>
    <col min="12532" max="12532" width="4.09765625" style="1" bestFit="1" customWidth="1"/>
    <col min="12533" max="12533" width="3.8984375" style="1" customWidth="1"/>
    <col min="12534" max="12534" width="3" style="1" customWidth="1"/>
    <col min="12535" max="12535" width="4.19921875" style="1" customWidth="1"/>
    <col min="12536" max="12536" width="3.19921875" style="1" customWidth="1"/>
    <col min="12537" max="12537" width="3.5" style="1" customWidth="1"/>
    <col min="12538" max="12538" width="2.69921875" style="1" customWidth="1"/>
    <col min="12539" max="12539" width="3.3984375" style="1" bestFit="1" customWidth="1"/>
    <col min="12540" max="12540" width="2.59765625" style="1" bestFit="1" customWidth="1"/>
    <col min="12541" max="12541" width="3.3984375" style="1" bestFit="1" customWidth="1"/>
    <col min="12542" max="12542" width="2.59765625" style="1" bestFit="1" customWidth="1"/>
    <col min="12543" max="12543" width="4.09765625" style="1" bestFit="1" customWidth="1"/>
    <col min="12544" max="12544" width="3.3984375" style="1" bestFit="1" customWidth="1"/>
    <col min="12545" max="12545" width="4.09765625" style="1" bestFit="1" customWidth="1"/>
    <col min="12546" max="12546" width="3.3984375" style="1" bestFit="1" customWidth="1"/>
    <col min="12547" max="12783" width="11.19921875" style="1"/>
    <col min="12784" max="12784" width="5.59765625" style="1" bestFit="1" customWidth="1"/>
    <col min="12785" max="12785" width="21.3984375" style="1" bestFit="1" customWidth="1"/>
    <col min="12786" max="12786" width="4.09765625" style="1" bestFit="1" customWidth="1"/>
    <col min="12787" max="12787" width="3.3984375" style="1" bestFit="1" customWidth="1"/>
    <col min="12788" max="12788" width="4.09765625" style="1" bestFit="1" customWidth="1"/>
    <col min="12789" max="12789" width="3.8984375" style="1" customWidth="1"/>
    <col min="12790" max="12790" width="3" style="1" customWidth="1"/>
    <col min="12791" max="12791" width="4.19921875" style="1" customWidth="1"/>
    <col min="12792" max="12792" width="3.19921875" style="1" customWidth="1"/>
    <col min="12793" max="12793" width="3.5" style="1" customWidth="1"/>
    <col min="12794" max="12794" width="2.69921875" style="1" customWidth="1"/>
    <col min="12795" max="12795" width="3.3984375" style="1" bestFit="1" customWidth="1"/>
    <col min="12796" max="12796" width="2.59765625" style="1" bestFit="1" customWidth="1"/>
    <col min="12797" max="12797" width="3.3984375" style="1" bestFit="1" customWidth="1"/>
    <col min="12798" max="12798" width="2.59765625" style="1" bestFit="1" customWidth="1"/>
    <col min="12799" max="12799" width="4.09765625" style="1" bestFit="1" customWidth="1"/>
    <col min="12800" max="12800" width="3.3984375" style="1" bestFit="1" customWidth="1"/>
    <col min="12801" max="12801" width="4.09765625" style="1" bestFit="1" customWidth="1"/>
    <col min="12802" max="12802" width="3.3984375" style="1" bestFit="1" customWidth="1"/>
    <col min="12803" max="13039" width="11.19921875" style="1"/>
    <col min="13040" max="13040" width="5.59765625" style="1" bestFit="1" customWidth="1"/>
    <col min="13041" max="13041" width="21.3984375" style="1" bestFit="1" customWidth="1"/>
    <col min="13042" max="13042" width="4.09765625" style="1" bestFit="1" customWidth="1"/>
    <col min="13043" max="13043" width="3.3984375" style="1" bestFit="1" customWidth="1"/>
    <col min="13044" max="13044" width="4.09765625" style="1" bestFit="1" customWidth="1"/>
    <col min="13045" max="13045" width="3.8984375" style="1" customWidth="1"/>
    <col min="13046" max="13046" width="3" style="1" customWidth="1"/>
    <col min="13047" max="13047" width="4.19921875" style="1" customWidth="1"/>
    <col min="13048" max="13048" width="3.19921875" style="1" customWidth="1"/>
    <col min="13049" max="13049" width="3.5" style="1" customWidth="1"/>
    <col min="13050" max="13050" width="2.69921875" style="1" customWidth="1"/>
    <col min="13051" max="13051" width="3.3984375" style="1" bestFit="1" customWidth="1"/>
    <col min="13052" max="13052" width="2.59765625" style="1" bestFit="1" customWidth="1"/>
    <col min="13053" max="13053" width="3.3984375" style="1" bestFit="1" customWidth="1"/>
    <col min="13054" max="13054" width="2.59765625" style="1" bestFit="1" customWidth="1"/>
    <col min="13055" max="13055" width="4.09765625" style="1" bestFit="1" customWidth="1"/>
    <col min="13056" max="13056" width="3.3984375" style="1" bestFit="1" customWidth="1"/>
    <col min="13057" max="13057" width="4.09765625" style="1" bestFit="1" customWidth="1"/>
    <col min="13058" max="13058" width="3.3984375" style="1" bestFit="1" customWidth="1"/>
    <col min="13059" max="13295" width="11.19921875" style="1"/>
    <col min="13296" max="13296" width="5.59765625" style="1" bestFit="1" customWidth="1"/>
    <col min="13297" max="13297" width="21.3984375" style="1" bestFit="1" customWidth="1"/>
    <col min="13298" max="13298" width="4.09765625" style="1" bestFit="1" customWidth="1"/>
    <col min="13299" max="13299" width="3.3984375" style="1" bestFit="1" customWidth="1"/>
    <col min="13300" max="13300" width="4.09765625" style="1" bestFit="1" customWidth="1"/>
    <col min="13301" max="13301" width="3.8984375" style="1" customWidth="1"/>
    <col min="13302" max="13302" width="3" style="1" customWidth="1"/>
    <col min="13303" max="13303" width="4.19921875" style="1" customWidth="1"/>
    <col min="13304" max="13304" width="3.19921875" style="1" customWidth="1"/>
    <col min="13305" max="13305" width="3.5" style="1" customWidth="1"/>
    <col min="13306" max="13306" width="2.69921875" style="1" customWidth="1"/>
    <col min="13307" max="13307" width="3.3984375" style="1" bestFit="1" customWidth="1"/>
    <col min="13308" max="13308" width="2.59765625" style="1" bestFit="1" customWidth="1"/>
    <col min="13309" max="13309" width="3.3984375" style="1" bestFit="1" customWidth="1"/>
    <col min="13310" max="13310" width="2.59765625" style="1" bestFit="1" customWidth="1"/>
    <col min="13311" max="13311" width="4.09765625" style="1" bestFit="1" customWidth="1"/>
    <col min="13312" max="13312" width="3.3984375" style="1" bestFit="1" customWidth="1"/>
    <col min="13313" max="13313" width="4.09765625" style="1" bestFit="1" customWidth="1"/>
    <col min="13314" max="13314" width="3.3984375" style="1" bestFit="1" customWidth="1"/>
    <col min="13315" max="13551" width="11.19921875" style="1"/>
    <col min="13552" max="13552" width="5.59765625" style="1" bestFit="1" customWidth="1"/>
    <col min="13553" max="13553" width="21.3984375" style="1" bestFit="1" customWidth="1"/>
    <col min="13554" max="13554" width="4.09765625" style="1" bestFit="1" customWidth="1"/>
    <col min="13555" max="13555" width="3.3984375" style="1" bestFit="1" customWidth="1"/>
    <col min="13556" max="13556" width="4.09765625" style="1" bestFit="1" customWidth="1"/>
    <col min="13557" max="13557" width="3.8984375" style="1" customWidth="1"/>
    <col min="13558" max="13558" width="3" style="1" customWidth="1"/>
    <col min="13559" max="13559" width="4.19921875" style="1" customWidth="1"/>
    <col min="13560" max="13560" width="3.19921875" style="1" customWidth="1"/>
    <col min="13561" max="13561" width="3.5" style="1" customWidth="1"/>
    <col min="13562" max="13562" width="2.69921875" style="1" customWidth="1"/>
    <col min="13563" max="13563" width="3.3984375" style="1" bestFit="1" customWidth="1"/>
    <col min="13564" max="13564" width="2.59765625" style="1" bestFit="1" customWidth="1"/>
    <col min="13565" max="13565" width="3.3984375" style="1" bestFit="1" customWidth="1"/>
    <col min="13566" max="13566" width="2.59765625" style="1" bestFit="1" customWidth="1"/>
    <col min="13567" max="13567" width="4.09765625" style="1" bestFit="1" customWidth="1"/>
    <col min="13568" max="13568" width="3.3984375" style="1" bestFit="1" customWidth="1"/>
    <col min="13569" max="13569" width="4.09765625" style="1" bestFit="1" customWidth="1"/>
    <col min="13570" max="13570" width="3.3984375" style="1" bestFit="1" customWidth="1"/>
    <col min="13571" max="13807" width="11.19921875" style="1"/>
    <col min="13808" max="13808" width="5.59765625" style="1" bestFit="1" customWidth="1"/>
    <col min="13809" max="13809" width="21.3984375" style="1" bestFit="1" customWidth="1"/>
    <col min="13810" max="13810" width="4.09765625" style="1" bestFit="1" customWidth="1"/>
    <col min="13811" max="13811" width="3.3984375" style="1" bestFit="1" customWidth="1"/>
    <col min="13812" max="13812" width="4.09765625" style="1" bestFit="1" customWidth="1"/>
    <col min="13813" max="13813" width="3.8984375" style="1" customWidth="1"/>
    <col min="13814" max="13814" width="3" style="1" customWidth="1"/>
    <col min="13815" max="13815" width="4.19921875" style="1" customWidth="1"/>
    <col min="13816" max="13816" width="3.19921875" style="1" customWidth="1"/>
    <col min="13817" max="13817" width="3.5" style="1" customWidth="1"/>
    <col min="13818" max="13818" width="2.69921875" style="1" customWidth="1"/>
    <col min="13819" max="13819" width="3.3984375" style="1" bestFit="1" customWidth="1"/>
    <col min="13820" max="13820" width="2.59765625" style="1" bestFit="1" customWidth="1"/>
    <col min="13821" max="13821" width="3.3984375" style="1" bestFit="1" customWidth="1"/>
    <col min="13822" max="13822" width="2.59765625" style="1" bestFit="1" customWidth="1"/>
    <col min="13823" max="13823" width="4.09765625" style="1" bestFit="1" customWidth="1"/>
    <col min="13824" max="13824" width="3.3984375" style="1" bestFit="1" customWidth="1"/>
    <col min="13825" max="13825" width="4.09765625" style="1" bestFit="1" customWidth="1"/>
    <col min="13826" max="13826" width="3.3984375" style="1" bestFit="1" customWidth="1"/>
    <col min="13827" max="14063" width="11.19921875" style="1"/>
    <col min="14064" max="14064" width="5.59765625" style="1" bestFit="1" customWidth="1"/>
    <col min="14065" max="14065" width="21.3984375" style="1" bestFit="1" customWidth="1"/>
    <col min="14066" max="14066" width="4.09765625" style="1" bestFit="1" customWidth="1"/>
    <col min="14067" max="14067" width="3.3984375" style="1" bestFit="1" customWidth="1"/>
    <col min="14068" max="14068" width="4.09765625" style="1" bestFit="1" customWidth="1"/>
    <col min="14069" max="14069" width="3.8984375" style="1" customWidth="1"/>
    <col min="14070" max="14070" width="3" style="1" customWidth="1"/>
    <col min="14071" max="14071" width="4.19921875" style="1" customWidth="1"/>
    <col min="14072" max="14072" width="3.19921875" style="1" customWidth="1"/>
    <col min="14073" max="14073" width="3.5" style="1" customWidth="1"/>
    <col min="14074" max="14074" width="2.69921875" style="1" customWidth="1"/>
    <col min="14075" max="14075" width="3.3984375" style="1" bestFit="1" customWidth="1"/>
    <col min="14076" max="14076" width="2.59765625" style="1" bestFit="1" customWidth="1"/>
    <col min="14077" max="14077" width="3.3984375" style="1" bestFit="1" customWidth="1"/>
    <col min="14078" max="14078" width="2.59765625" style="1" bestFit="1" customWidth="1"/>
    <col min="14079" max="14079" width="4.09765625" style="1" bestFit="1" customWidth="1"/>
    <col min="14080" max="14080" width="3.3984375" style="1" bestFit="1" customWidth="1"/>
    <col min="14081" max="14081" width="4.09765625" style="1" bestFit="1" customWidth="1"/>
    <col min="14082" max="14082" width="3.3984375" style="1" bestFit="1" customWidth="1"/>
    <col min="14083" max="14319" width="11.19921875" style="1"/>
    <col min="14320" max="14320" width="5.59765625" style="1" bestFit="1" customWidth="1"/>
    <col min="14321" max="14321" width="21.3984375" style="1" bestFit="1" customWidth="1"/>
    <col min="14322" max="14322" width="4.09765625" style="1" bestFit="1" customWidth="1"/>
    <col min="14323" max="14323" width="3.3984375" style="1" bestFit="1" customWidth="1"/>
    <col min="14324" max="14324" width="4.09765625" style="1" bestFit="1" customWidth="1"/>
    <col min="14325" max="14325" width="3.8984375" style="1" customWidth="1"/>
    <col min="14326" max="14326" width="3" style="1" customWidth="1"/>
    <col min="14327" max="14327" width="4.19921875" style="1" customWidth="1"/>
    <col min="14328" max="14328" width="3.19921875" style="1" customWidth="1"/>
    <col min="14329" max="14329" width="3.5" style="1" customWidth="1"/>
    <col min="14330" max="14330" width="2.69921875" style="1" customWidth="1"/>
    <col min="14331" max="14331" width="3.3984375" style="1" bestFit="1" customWidth="1"/>
    <col min="14332" max="14332" width="2.59765625" style="1" bestFit="1" customWidth="1"/>
    <col min="14333" max="14333" width="3.3984375" style="1" bestFit="1" customWidth="1"/>
    <col min="14334" max="14334" width="2.59765625" style="1" bestFit="1" customWidth="1"/>
    <col min="14335" max="14335" width="4.09765625" style="1" bestFit="1" customWidth="1"/>
    <col min="14336" max="14336" width="3.3984375" style="1" bestFit="1" customWidth="1"/>
    <col min="14337" max="14337" width="4.09765625" style="1" bestFit="1" customWidth="1"/>
    <col min="14338" max="14338" width="3.3984375" style="1" bestFit="1" customWidth="1"/>
    <col min="14339" max="14575" width="11.19921875" style="1"/>
    <col min="14576" max="14576" width="5.59765625" style="1" bestFit="1" customWidth="1"/>
    <col min="14577" max="14577" width="21.3984375" style="1" bestFit="1" customWidth="1"/>
    <col min="14578" max="14578" width="4.09765625" style="1" bestFit="1" customWidth="1"/>
    <col min="14579" max="14579" width="3.3984375" style="1" bestFit="1" customWidth="1"/>
    <col min="14580" max="14580" width="4.09765625" style="1" bestFit="1" customWidth="1"/>
    <col min="14581" max="14581" width="3.8984375" style="1" customWidth="1"/>
    <col min="14582" max="14582" width="3" style="1" customWidth="1"/>
    <col min="14583" max="14583" width="4.19921875" style="1" customWidth="1"/>
    <col min="14584" max="14584" width="3.19921875" style="1" customWidth="1"/>
    <col min="14585" max="14585" width="3.5" style="1" customWidth="1"/>
    <col min="14586" max="14586" width="2.69921875" style="1" customWidth="1"/>
    <col min="14587" max="14587" width="3.3984375" style="1" bestFit="1" customWidth="1"/>
    <col min="14588" max="14588" width="2.59765625" style="1" bestFit="1" customWidth="1"/>
    <col min="14589" max="14589" width="3.3984375" style="1" bestFit="1" customWidth="1"/>
    <col min="14590" max="14590" width="2.59765625" style="1" bestFit="1" customWidth="1"/>
    <col min="14591" max="14591" width="4.09765625" style="1" bestFit="1" customWidth="1"/>
    <col min="14592" max="14592" width="3.3984375" style="1" bestFit="1" customWidth="1"/>
    <col min="14593" max="14593" width="4.09765625" style="1" bestFit="1" customWidth="1"/>
    <col min="14594" max="14594" width="3.3984375" style="1" bestFit="1" customWidth="1"/>
    <col min="14595" max="14831" width="11.19921875" style="1"/>
    <col min="14832" max="14832" width="5.59765625" style="1" bestFit="1" customWidth="1"/>
    <col min="14833" max="14833" width="21.3984375" style="1" bestFit="1" customWidth="1"/>
    <col min="14834" max="14834" width="4.09765625" style="1" bestFit="1" customWidth="1"/>
    <col min="14835" max="14835" width="3.3984375" style="1" bestFit="1" customWidth="1"/>
    <col min="14836" max="14836" width="4.09765625" style="1" bestFit="1" customWidth="1"/>
    <col min="14837" max="14837" width="3.8984375" style="1" customWidth="1"/>
    <col min="14838" max="14838" width="3" style="1" customWidth="1"/>
    <col min="14839" max="14839" width="4.19921875" style="1" customWidth="1"/>
    <col min="14840" max="14840" width="3.19921875" style="1" customWidth="1"/>
    <col min="14841" max="14841" width="3.5" style="1" customWidth="1"/>
    <col min="14842" max="14842" width="2.69921875" style="1" customWidth="1"/>
    <col min="14843" max="14843" width="3.3984375" style="1" bestFit="1" customWidth="1"/>
    <col min="14844" max="14844" width="2.59765625" style="1" bestFit="1" customWidth="1"/>
    <col min="14845" max="14845" width="3.3984375" style="1" bestFit="1" customWidth="1"/>
    <col min="14846" max="14846" width="2.59765625" style="1" bestFit="1" customWidth="1"/>
    <col min="14847" max="14847" width="4.09765625" style="1" bestFit="1" customWidth="1"/>
    <col min="14848" max="14848" width="3.3984375" style="1" bestFit="1" customWidth="1"/>
    <col min="14849" max="14849" width="4.09765625" style="1" bestFit="1" customWidth="1"/>
    <col min="14850" max="14850" width="3.3984375" style="1" bestFit="1" customWidth="1"/>
    <col min="14851" max="15087" width="11.19921875" style="1"/>
    <col min="15088" max="15088" width="5.59765625" style="1" bestFit="1" customWidth="1"/>
    <col min="15089" max="15089" width="21.3984375" style="1" bestFit="1" customWidth="1"/>
    <col min="15090" max="15090" width="4.09765625" style="1" bestFit="1" customWidth="1"/>
    <col min="15091" max="15091" width="3.3984375" style="1" bestFit="1" customWidth="1"/>
    <col min="15092" max="15092" width="4.09765625" style="1" bestFit="1" customWidth="1"/>
    <col min="15093" max="15093" width="3.8984375" style="1" customWidth="1"/>
    <col min="15094" max="15094" width="3" style="1" customWidth="1"/>
    <col min="15095" max="15095" width="4.19921875" style="1" customWidth="1"/>
    <col min="15096" max="15096" width="3.19921875" style="1" customWidth="1"/>
    <col min="15097" max="15097" width="3.5" style="1" customWidth="1"/>
    <col min="15098" max="15098" width="2.69921875" style="1" customWidth="1"/>
    <col min="15099" max="15099" width="3.3984375" style="1" bestFit="1" customWidth="1"/>
    <col min="15100" max="15100" width="2.59765625" style="1" bestFit="1" customWidth="1"/>
    <col min="15101" max="15101" width="3.3984375" style="1" bestFit="1" customWidth="1"/>
    <col min="15102" max="15102" width="2.59765625" style="1" bestFit="1" customWidth="1"/>
    <col min="15103" max="15103" width="4.09765625" style="1" bestFit="1" customWidth="1"/>
    <col min="15104" max="15104" width="3.3984375" style="1" bestFit="1" customWidth="1"/>
    <col min="15105" max="15105" width="4.09765625" style="1" bestFit="1" customWidth="1"/>
    <col min="15106" max="15106" width="3.3984375" style="1" bestFit="1" customWidth="1"/>
    <col min="15107" max="15343" width="11.19921875" style="1"/>
    <col min="15344" max="15344" width="5.59765625" style="1" bestFit="1" customWidth="1"/>
    <col min="15345" max="15345" width="21.3984375" style="1" bestFit="1" customWidth="1"/>
    <col min="15346" max="15346" width="4.09765625" style="1" bestFit="1" customWidth="1"/>
    <col min="15347" max="15347" width="3.3984375" style="1" bestFit="1" customWidth="1"/>
    <col min="15348" max="15348" width="4.09765625" style="1" bestFit="1" customWidth="1"/>
    <col min="15349" max="15349" width="3.8984375" style="1" customWidth="1"/>
    <col min="15350" max="15350" width="3" style="1" customWidth="1"/>
    <col min="15351" max="15351" width="4.19921875" style="1" customWidth="1"/>
    <col min="15352" max="15352" width="3.19921875" style="1" customWidth="1"/>
    <col min="15353" max="15353" width="3.5" style="1" customWidth="1"/>
    <col min="15354" max="15354" width="2.69921875" style="1" customWidth="1"/>
    <col min="15355" max="15355" width="3.3984375" style="1" bestFit="1" customWidth="1"/>
    <col min="15356" max="15356" width="2.59765625" style="1" bestFit="1" customWidth="1"/>
    <col min="15357" max="15357" width="3.3984375" style="1" bestFit="1" customWidth="1"/>
    <col min="15358" max="15358" width="2.59765625" style="1" bestFit="1" customWidth="1"/>
    <col min="15359" max="15359" width="4.09765625" style="1" bestFit="1" customWidth="1"/>
    <col min="15360" max="15360" width="3.3984375" style="1" bestFit="1" customWidth="1"/>
    <col min="15361" max="15361" width="4.09765625" style="1" bestFit="1" customWidth="1"/>
    <col min="15362" max="15362" width="3.3984375" style="1" bestFit="1" customWidth="1"/>
    <col min="15363" max="15599" width="11.19921875" style="1"/>
    <col min="15600" max="15600" width="5.59765625" style="1" bestFit="1" customWidth="1"/>
    <col min="15601" max="15601" width="21.3984375" style="1" bestFit="1" customWidth="1"/>
    <col min="15602" max="15602" width="4.09765625" style="1" bestFit="1" customWidth="1"/>
    <col min="15603" max="15603" width="3.3984375" style="1" bestFit="1" customWidth="1"/>
    <col min="15604" max="15604" width="4.09765625" style="1" bestFit="1" customWidth="1"/>
    <col min="15605" max="15605" width="3.8984375" style="1" customWidth="1"/>
    <col min="15606" max="15606" width="3" style="1" customWidth="1"/>
    <col min="15607" max="15607" width="4.19921875" style="1" customWidth="1"/>
    <col min="15608" max="15608" width="3.19921875" style="1" customWidth="1"/>
    <col min="15609" max="15609" width="3.5" style="1" customWidth="1"/>
    <col min="15610" max="15610" width="2.69921875" style="1" customWidth="1"/>
    <col min="15611" max="15611" width="3.3984375" style="1" bestFit="1" customWidth="1"/>
    <col min="15612" max="15612" width="2.59765625" style="1" bestFit="1" customWidth="1"/>
    <col min="15613" max="15613" width="3.3984375" style="1" bestFit="1" customWidth="1"/>
    <col min="15614" max="15614" width="2.59765625" style="1" bestFit="1" customWidth="1"/>
    <col min="15615" max="15615" width="4.09765625" style="1" bestFit="1" customWidth="1"/>
    <col min="15616" max="15616" width="3.3984375" style="1" bestFit="1" customWidth="1"/>
    <col min="15617" max="15617" width="4.09765625" style="1" bestFit="1" customWidth="1"/>
    <col min="15618" max="15618" width="3.3984375" style="1" bestFit="1" customWidth="1"/>
    <col min="15619" max="15855" width="11.19921875" style="1"/>
    <col min="15856" max="15856" width="5.59765625" style="1" bestFit="1" customWidth="1"/>
    <col min="15857" max="15857" width="21.3984375" style="1" bestFit="1" customWidth="1"/>
    <col min="15858" max="15858" width="4.09765625" style="1" bestFit="1" customWidth="1"/>
    <col min="15859" max="15859" width="3.3984375" style="1" bestFit="1" customWidth="1"/>
    <col min="15860" max="15860" width="4.09765625" style="1" bestFit="1" customWidth="1"/>
    <col min="15861" max="15861" width="3.8984375" style="1" customWidth="1"/>
    <col min="15862" max="15862" width="3" style="1" customWidth="1"/>
    <col min="15863" max="15863" width="4.19921875" style="1" customWidth="1"/>
    <col min="15864" max="15864" width="3.19921875" style="1" customWidth="1"/>
    <col min="15865" max="15865" width="3.5" style="1" customWidth="1"/>
    <col min="15866" max="15866" width="2.69921875" style="1" customWidth="1"/>
    <col min="15867" max="15867" width="3.3984375" style="1" bestFit="1" customWidth="1"/>
    <col min="15868" max="15868" width="2.59765625" style="1" bestFit="1" customWidth="1"/>
    <col min="15869" max="15869" width="3.3984375" style="1" bestFit="1" customWidth="1"/>
    <col min="15870" max="15870" width="2.59765625" style="1" bestFit="1" customWidth="1"/>
    <col min="15871" max="15871" width="4.09765625" style="1" bestFit="1" customWidth="1"/>
    <col min="15872" max="15872" width="3.3984375" style="1" bestFit="1" customWidth="1"/>
    <col min="15873" max="15873" width="4.09765625" style="1" bestFit="1" customWidth="1"/>
    <col min="15874" max="15874" width="3.3984375" style="1" bestFit="1" customWidth="1"/>
    <col min="15875" max="16111" width="11.19921875" style="1"/>
    <col min="16112" max="16112" width="5.59765625" style="1" bestFit="1" customWidth="1"/>
    <col min="16113" max="16113" width="21.3984375" style="1" bestFit="1" customWidth="1"/>
    <col min="16114" max="16114" width="4.09765625" style="1" bestFit="1" customWidth="1"/>
    <col min="16115" max="16115" width="3.3984375" style="1" bestFit="1" customWidth="1"/>
    <col min="16116" max="16116" width="4.09765625" style="1" bestFit="1" customWidth="1"/>
    <col min="16117" max="16117" width="3.8984375" style="1" customWidth="1"/>
    <col min="16118" max="16118" width="3" style="1" customWidth="1"/>
    <col min="16119" max="16119" width="4.19921875" style="1" customWidth="1"/>
    <col min="16120" max="16120" width="3.19921875" style="1" customWidth="1"/>
    <col min="16121" max="16121" width="3.5" style="1" customWidth="1"/>
    <col min="16122" max="16122" width="2.69921875" style="1" customWidth="1"/>
    <col min="16123" max="16123" width="3.3984375" style="1" bestFit="1" customWidth="1"/>
    <col min="16124" max="16124" width="2.59765625" style="1" bestFit="1" customWidth="1"/>
    <col min="16125" max="16125" width="3.3984375" style="1" bestFit="1" customWidth="1"/>
    <col min="16126" max="16126" width="2.59765625" style="1" bestFit="1" customWidth="1"/>
    <col min="16127" max="16127" width="4.09765625" style="1" bestFit="1" customWidth="1"/>
    <col min="16128" max="16128" width="3.3984375" style="1" bestFit="1" customWidth="1"/>
    <col min="16129" max="16129" width="4.09765625" style="1" bestFit="1" customWidth="1"/>
    <col min="16130" max="16130" width="3.3984375" style="1" bestFit="1" customWidth="1"/>
    <col min="16131" max="16384" width="11.19921875" style="1"/>
  </cols>
  <sheetData>
    <row r="1" spans="1:23" ht="16.95" customHeight="1" x14ac:dyDescent="0.3">
      <c r="A1" s="7" t="s">
        <v>207</v>
      </c>
      <c r="B1" s="7" t="s">
        <v>209</v>
      </c>
      <c r="L1" s="26" t="s">
        <v>2</v>
      </c>
      <c r="M1" s="26" t="s">
        <v>256</v>
      </c>
      <c r="N1" s="25" t="s">
        <v>12</v>
      </c>
      <c r="O1" s="25" t="s">
        <v>257</v>
      </c>
      <c r="P1" s="25" t="s">
        <v>258</v>
      </c>
      <c r="Q1" s="25" t="s">
        <v>0</v>
      </c>
      <c r="R1" s="25" t="s">
        <v>259</v>
      </c>
      <c r="T1" s="26" t="s">
        <v>12</v>
      </c>
      <c r="U1" s="26" t="s">
        <v>13</v>
      </c>
      <c r="V1" s="26" t="s">
        <v>263</v>
      </c>
      <c r="W1" s="26" t="s">
        <v>264</v>
      </c>
    </row>
    <row r="2" spans="1:23" ht="15.9" customHeight="1" x14ac:dyDescent="0.3">
      <c r="A2" s="4">
        <v>11090001</v>
      </c>
      <c r="B2" s="4" t="s">
        <v>15</v>
      </c>
      <c r="C2" s="1" t="str">
        <f>LEFT(A2,4)</f>
        <v>1109</v>
      </c>
      <c r="D2" s="1">
        <v>9</v>
      </c>
      <c r="E2" s="1" t="str">
        <f>VLOOKUP(D2,cd,2,FALSE)</f>
        <v>Ariège</v>
      </c>
      <c r="F2" s="1" t="str">
        <f t="shared" ref="F2:F33" si="0">VLOOKUP(E2,I:J,2,FALSE)</f>
        <v>Ligue Occitanie</v>
      </c>
      <c r="H2" s="1">
        <v>9</v>
      </c>
      <c r="I2" s="8" t="s">
        <v>223</v>
      </c>
      <c r="J2" s="8" t="s">
        <v>236</v>
      </c>
      <c r="L2" s="28">
        <f>AVERAGEIFS(TTN!U:U,TTN!$T:$T,Param!$I2,TTN!U:U,"&lt;&gt;0")</f>
        <v>1.75</v>
      </c>
      <c r="M2" s="28">
        <f>AVERAGEIFS(TTN!V:V,TTN!$T:$T,Param!$I2,TTN!V:V,"&lt;&gt;0")</f>
        <v>2.2000000000000002</v>
      </c>
      <c r="N2" s="28">
        <f>AVERAGEIFS(TTN!W:W,TTN!$T:$T,Param!$I2,TTN!W:W,"&lt;&gt;0")</f>
        <v>6.5</v>
      </c>
      <c r="O2" s="28">
        <f>AVERAGEIFS(TTN!X:X,TTN!$T:$T,Param!$I2,TTN!X:X,"&lt;&gt;0")</f>
        <v>3.6</v>
      </c>
      <c r="P2" s="28">
        <f>AVERAGEIFS(TTN!Y:Y,TTN!$T:$T,Param!$I2,TTN!Y:Y,"&lt;&gt;0")</f>
        <v>2.8</v>
      </c>
      <c r="Q2" s="28">
        <f>AVERAGEIFS(TTN!Z:Z,TTN!$T:$T,Param!$I2,TTN!Z:Z,"&lt;&gt;0")</f>
        <v>8.1999999999999993</v>
      </c>
      <c r="R2" s="28">
        <f>AVERAGEIFS(TTN!AA:AA,TTN!$T:$T,Param!$I2,TTN!AA:AA,"&lt;&gt;0")</f>
        <v>20.8</v>
      </c>
      <c r="T2" s="27">
        <f>AVERAGEIFS(TTN!AC:AC,TTN!$T:$T,Param!$I2,TTN!AC:AC,"&lt;&gt;0")</f>
        <v>37.799999999999997</v>
      </c>
      <c r="U2" s="27">
        <f>AVERAGEIFS(TTN!AD:AD,TTN!$T:$T,Param!$I2,TTN!AD:AD,"&lt;&gt;0")</f>
        <v>6.4</v>
      </c>
      <c r="V2" s="27">
        <f>AVERAGEIFS(LPN!AC:AC,LPN!$T:$T,Param!$I2,LPN!AC:AC,"&lt;&gt;0")</f>
        <v>13.6</v>
      </c>
      <c r="W2" s="27">
        <f>AVERAGEIFS(LPN!AD:AD,LPN!$T:$T,Param!$I2,LPN!AD:AD,"&lt;&gt;0")</f>
        <v>4</v>
      </c>
    </row>
    <row r="3" spans="1:23" ht="15.9" customHeight="1" x14ac:dyDescent="0.3">
      <c r="A3" s="4">
        <v>11090002</v>
      </c>
      <c r="B3" s="4" t="s">
        <v>16</v>
      </c>
      <c r="C3" s="1" t="str">
        <f t="shared" ref="C3:C68" si="1">LEFT(A3,4)</f>
        <v>1109</v>
      </c>
      <c r="D3" s="1">
        <v>9</v>
      </c>
      <c r="E3" s="1" t="str">
        <f t="shared" ref="E3:E34" si="2">VLOOKUP(D3,cd,2,FALSE)</f>
        <v>Ariège</v>
      </c>
      <c r="F3" s="1" t="str">
        <f t="shared" si="0"/>
        <v>Ligue Occitanie</v>
      </c>
      <c r="H3" s="1" t="s">
        <v>210</v>
      </c>
      <c r="I3" s="8" t="s">
        <v>224</v>
      </c>
      <c r="J3" s="8" t="s">
        <v>236</v>
      </c>
      <c r="K3" s="1">
        <v>1</v>
      </c>
      <c r="L3" s="28">
        <f>AVERAGEIFS(TTN!U:U,TTN!$T:$T,Param!$I3,TTN!U:U,"&lt;&gt;0")</f>
        <v>1.7142857142857142</v>
      </c>
      <c r="M3" s="28">
        <f>AVERAGEIFS(TTN!V:V,TTN!$T:$T,Param!$I3,TTN!V:V,"&lt;&gt;0")</f>
        <v>2.6666666666666665</v>
      </c>
      <c r="N3" s="28">
        <f>AVERAGEIFS(TTN!W:W,TTN!$T:$T,Param!$I3,TTN!W:W,"&lt;&gt;0")</f>
        <v>4.333333333333333</v>
      </c>
      <c r="O3" s="28">
        <f>AVERAGEIFS(TTN!X:X,TTN!$T:$T,Param!$I3,TTN!X:X,"&lt;&gt;0")</f>
        <v>3.6666666666666665</v>
      </c>
      <c r="P3" s="28">
        <f>AVERAGEIFS(TTN!Y:Y,TTN!$T:$T,Param!$I3,TTN!Y:Y,"&lt;&gt;0")</f>
        <v>2.2857142857142856</v>
      </c>
      <c r="Q3" s="28">
        <f>AVERAGEIFS(TTN!Z:Z,TTN!$T:$T,Param!$I3,TTN!Z:Z,"&lt;&gt;0")</f>
        <v>7.2</v>
      </c>
      <c r="R3" s="28">
        <f>AVERAGEIFS(TTN!AA:AA,TTN!$T:$T,Param!$I3,TTN!AA:AA,"&lt;&gt;0")</f>
        <v>20.545454545454547</v>
      </c>
      <c r="T3" s="27">
        <f>AVERAGEIFS(TTN!AC:AC,TTN!$T:$T,Param!$I3,TTN!AC:AC,"&lt;&gt;0")</f>
        <v>31.90909090909091</v>
      </c>
      <c r="U3" s="27">
        <f>AVERAGEIFS(TTN!AD:AD,TTN!$T:$T,Param!$I3,TTN!AD:AD,"&lt;&gt;0")</f>
        <v>6.3</v>
      </c>
      <c r="V3" s="27">
        <f>AVERAGEIFS(LPN!AC:AC,LPN!$T:$T,Param!$I3,LPN!AC:AC,"&lt;&gt;0")</f>
        <v>13.272727272727273</v>
      </c>
      <c r="W3" s="27">
        <f>AVERAGEIFS(LPN!AD:AD,LPN!$T:$T,Param!$I3,LPN!AD:AD,"&lt;&gt;0")</f>
        <v>4.3</v>
      </c>
    </row>
    <row r="4" spans="1:23" ht="15.9" customHeight="1" x14ac:dyDescent="0.3">
      <c r="A4" s="4">
        <v>11090009</v>
      </c>
      <c r="B4" s="4" t="s">
        <v>17</v>
      </c>
      <c r="C4" s="1" t="str">
        <f t="shared" si="1"/>
        <v>1109</v>
      </c>
      <c r="D4" s="1">
        <v>9</v>
      </c>
      <c r="E4" s="1" t="str">
        <f t="shared" si="2"/>
        <v>Ariège</v>
      </c>
      <c r="F4" s="1" t="str">
        <f t="shared" si="0"/>
        <v>Ligue Occitanie</v>
      </c>
      <c r="H4" s="1" t="s">
        <v>211</v>
      </c>
      <c r="I4" s="8" t="s">
        <v>225</v>
      </c>
      <c r="J4" s="8" t="s">
        <v>236</v>
      </c>
      <c r="L4" s="28">
        <f>AVERAGEIFS(TTN!U:U,TTN!$T:$T,Param!$I4,TTN!U:U,"&lt;&gt;0")</f>
        <v>3</v>
      </c>
      <c r="M4" s="28">
        <f>AVERAGEIFS(TTN!V:V,TTN!$T:$T,Param!$I4,TTN!V:V,"&lt;&gt;0")</f>
        <v>3.8888888888888888</v>
      </c>
      <c r="N4" s="28">
        <f>AVERAGEIFS(TTN!W:W,TTN!$T:$T,Param!$I4,TTN!W:W,"&lt;&gt;0")</f>
        <v>6.5</v>
      </c>
      <c r="O4" s="28">
        <f>AVERAGEIFS(TTN!X:X,TTN!$T:$T,Param!$I4,TTN!X:X,"&lt;&gt;0")</f>
        <v>5.0999999999999996</v>
      </c>
      <c r="P4" s="28">
        <f>AVERAGEIFS(TTN!Y:Y,TTN!$T:$T,Param!$I4,TTN!Y:Y,"&lt;&gt;0")</f>
        <v>2.8571428571428572</v>
      </c>
      <c r="Q4" s="28">
        <f>AVERAGEIFS(TTN!Z:Z,TTN!$T:$T,Param!$I4,TTN!Z:Z,"&lt;&gt;0")</f>
        <v>7.6363636363636367</v>
      </c>
      <c r="R4" s="28">
        <f>AVERAGEIFS(TTN!AA:AA,TTN!$T:$T,Param!$I4,TTN!AA:AA,"&lt;&gt;0")</f>
        <v>16.636363636363637</v>
      </c>
      <c r="T4" s="27">
        <f>AVERAGEIFS(TTN!AC:AC,TTN!$T:$T,Param!$I4,TTN!AC:AC,"&lt;&gt;0")</f>
        <v>37.363636363636367</v>
      </c>
      <c r="U4" s="27">
        <f>AVERAGEIFS(TTN!AD:AD,TTN!$T:$T,Param!$I4,TTN!AD:AD,"&lt;&gt;0")</f>
        <v>4.8</v>
      </c>
      <c r="V4" s="27">
        <f>AVERAGEIFS(LPN!AC:AC,LPN!$T:$T,Param!$I4,LPN!AC:AC,"&lt;&gt;0")</f>
        <v>15.5</v>
      </c>
      <c r="W4" s="27">
        <f>AVERAGEIFS(LPN!AD:AD,LPN!$T:$T,Param!$I4,LPN!AD:AD,"&lt;&gt;0")</f>
        <v>3</v>
      </c>
    </row>
    <row r="5" spans="1:23" ht="15.9" customHeight="1" x14ac:dyDescent="0.3">
      <c r="A5" s="4">
        <v>11090014</v>
      </c>
      <c r="B5" s="4" t="s">
        <v>18</v>
      </c>
      <c r="C5" s="1" t="str">
        <f t="shared" si="1"/>
        <v>1109</v>
      </c>
      <c r="D5" s="1">
        <v>9</v>
      </c>
      <c r="E5" s="1" t="str">
        <f t="shared" si="2"/>
        <v>Ariège</v>
      </c>
      <c r="F5" s="1" t="str">
        <f t="shared" si="0"/>
        <v>Ligue Occitanie</v>
      </c>
      <c r="H5" s="1" t="s">
        <v>212</v>
      </c>
      <c r="I5" s="8" t="s">
        <v>226</v>
      </c>
      <c r="J5" s="8" t="s">
        <v>236</v>
      </c>
      <c r="K5" s="1">
        <v>5</v>
      </c>
      <c r="L5" s="28">
        <f>AVERAGEIFS(TTN!U:U,TTN!$T:$T,Param!$I5,TTN!U:U,"&lt;&gt;0")</f>
        <v>4.6428571428571432</v>
      </c>
      <c r="M5" s="28">
        <f>AVERAGEIFS(TTN!V:V,TTN!$T:$T,Param!$I5,TTN!V:V,"&lt;&gt;0")</f>
        <v>6.6111111111111107</v>
      </c>
      <c r="N5" s="28">
        <f>AVERAGEIFS(TTN!W:W,TTN!$T:$T,Param!$I5,TTN!W:W,"&lt;&gt;0")</f>
        <v>8.5</v>
      </c>
      <c r="O5" s="28">
        <f>AVERAGEIFS(TTN!X:X,TTN!$T:$T,Param!$I5,TTN!X:X,"&lt;&gt;0")</f>
        <v>6.2</v>
      </c>
      <c r="P5" s="28">
        <f>AVERAGEIFS(TTN!Y:Y,TTN!$T:$T,Param!$I5,TTN!Y:Y,"&lt;&gt;0")</f>
        <v>3.875</v>
      </c>
      <c r="Q5" s="28">
        <f>AVERAGEIFS(TTN!Z:Z,TTN!$T:$T,Param!$I5,TTN!Z:Z,"&lt;&gt;0")</f>
        <v>8.5652173913043477</v>
      </c>
      <c r="R5" s="28">
        <f>AVERAGEIFS(TTN!AA:AA,TTN!$T:$T,Param!$I5,TTN!AA:AA,"&lt;&gt;0")</f>
        <v>23.84</v>
      </c>
      <c r="T5" s="27">
        <f>AVERAGEIFS(TTN!AC:AC,TTN!$T:$T,Param!$I5,TTN!AC:AC,"&lt;&gt;0")</f>
        <v>45.96</v>
      </c>
      <c r="U5" s="27">
        <f>AVERAGEIFS(TTN!AD:AD,TTN!$T:$T,Param!$I5,TTN!AD:AD,"&lt;&gt;0")</f>
        <v>8</v>
      </c>
      <c r="V5" s="27">
        <f>AVERAGEIFS(LPN!AC:AC,LPN!$T:$T,Param!$I5,LPN!AC:AC,"&lt;&gt;0")</f>
        <v>22.545454545454547</v>
      </c>
      <c r="W5" s="27">
        <f>AVERAGEIFS(LPN!AD:AD,LPN!$T:$T,Param!$I5,LPN!AD:AD,"&lt;&gt;0")</f>
        <v>4.9523809523809526</v>
      </c>
    </row>
    <row r="6" spans="1:23" ht="15.9" customHeight="1" x14ac:dyDescent="0.3">
      <c r="A6" s="4">
        <v>11090019</v>
      </c>
      <c r="B6" s="4" t="s">
        <v>19</v>
      </c>
      <c r="C6" s="1" t="str">
        <f t="shared" si="1"/>
        <v>1109</v>
      </c>
      <c r="D6" s="1">
        <v>9</v>
      </c>
      <c r="E6" s="1" t="str">
        <f t="shared" si="2"/>
        <v>Ariège</v>
      </c>
      <c r="F6" s="1" t="str">
        <f t="shared" si="0"/>
        <v>Ligue Occitanie</v>
      </c>
      <c r="H6" s="1" t="s">
        <v>213</v>
      </c>
      <c r="I6" s="8" t="s">
        <v>233</v>
      </c>
      <c r="J6" s="8" t="s">
        <v>236</v>
      </c>
      <c r="K6" s="1">
        <v>5</v>
      </c>
      <c r="L6" s="28">
        <f>AVERAGEIFS(TTN!U:U,TTN!$T:$T,Param!$I6,TTN!U:U,"&lt;&gt;0")</f>
        <v>5.3</v>
      </c>
      <c r="M6" s="28">
        <f>AVERAGEIFS(TTN!V:V,TTN!$T:$T,Param!$I6,TTN!V:V,"&lt;&gt;0")</f>
        <v>11.478260869565217</v>
      </c>
      <c r="N6" s="28">
        <f>AVERAGEIFS(TTN!W:W,TTN!$T:$T,Param!$I6,TTN!W:W,"&lt;&gt;0")</f>
        <v>12.96</v>
      </c>
      <c r="O6" s="28">
        <f>AVERAGEIFS(TTN!X:X,TTN!$T:$T,Param!$I6,TTN!X:X,"&lt;&gt;0")</f>
        <v>7.96</v>
      </c>
      <c r="P6" s="28">
        <f>AVERAGEIFS(TTN!Y:Y,TTN!$T:$T,Param!$I6,TTN!Y:Y,"&lt;&gt;0")</f>
        <v>5.4615384615384617</v>
      </c>
      <c r="Q6" s="28">
        <f>AVERAGEIFS(TTN!Z:Z,TTN!$T:$T,Param!$I6,TTN!Z:Z,"&lt;&gt;0")</f>
        <v>18.23076923076923</v>
      </c>
      <c r="R6" s="28">
        <f>AVERAGEIFS(TTN!AA:AA,TTN!$T:$T,Param!$I6,TTN!AA:AA,"&lt;&gt;0")</f>
        <v>29.037037037037038</v>
      </c>
      <c r="T6" s="27">
        <f>AVERAGEIFS(TTN!AC:AC,TTN!$T:$T,Param!$I6,TTN!AC:AC,"&lt;&gt;0")</f>
        <v>75.111111111111114</v>
      </c>
      <c r="U6" s="27">
        <f>AVERAGEIFS(TTN!AD:AD,TTN!$T:$T,Param!$I6,TTN!AD:AD,"&lt;&gt;0")</f>
        <v>10.192307692307692</v>
      </c>
      <c r="V6" s="27">
        <f>AVERAGEIFS(LPN!AC:AC,LPN!$T:$T,Param!$I6,LPN!AC:AC,"&lt;&gt;0")</f>
        <v>40.954545454545453</v>
      </c>
      <c r="W6" s="27">
        <f>AVERAGEIFS(LPN!AD:AD,LPN!$T:$T,Param!$I6,LPN!AD:AD,"&lt;&gt;0")</f>
        <v>8.3333333333333339</v>
      </c>
    </row>
    <row r="7" spans="1:23" ht="15.9" customHeight="1" x14ac:dyDescent="0.3">
      <c r="A7" s="4">
        <v>11110001</v>
      </c>
      <c r="B7" s="4" t="s">
        <v>98</v>
      </c>
      <c r="C7" s="1" t="str">
        <f t="shared" si="1"/>
        <v>1111</v>
      </c>
      <c r="D7" s="1" t="str">
        <f t="shared" ref="D7:D68" si="3">RIGHT(C7,2)</f>
        <v>11</v>
      </c>
      <c r="E7" s="1" t="str">
        <f t="shared" si="2"/>
        <v>Aude</v>
      </c>
      <c r="F7" s="1" t="str">
        <f t="shared" si="0"/>
        <v>Ligue Occitanie</v>
      </c>
      <c r="H7" s="1" t="s">
        <v>214</v>
      </c>
      <c r="I7" s="8" t="s">
        <v>227</v>
      </c>
      <c r="J7" s="8" t="s">
        <v>236</v>
      </c>
      <c r="L7" s="28">
        <f>AVERAGEIFS(TTN!U:U,TTN!$T:$T,Param!$I7,TTN!U:U,"&lt;&gt;0")</f>
        <v>6</v>
      </c>
      <c r="M7" s="28">
        <f>AVERAGEIFS(TTN!V:V,TTN!$T:$T,Param!$I7,TTN!V:V,"&lt;&gt;0")</f>
        <v>6.833333333333333</v>
      </c>
      <c r="N7" s="28">
        <f>AVERAGEIFS(TTN!W:W,TTN!$T:$T,Param!$I7,TTN!W:W,"&lt;&gt;0")</f>
        <v>6.166666666666667</v>
      </c>
      <c r="O7" s="28">
        <f>AVERAGEIFS(TTN!X:X,TTN!$T:$T,Param!$I7,TTN!X:X,"&lt;&gt;0")</f>
        <v>4.2222222222222223</v>
      </c>
      <c r="P7" s="28">
        <f>AVERAGEIFS(TTN!Y:Y,TTN!$T:$T,Param!$I7,TTN!Y:Y,"&lt;&gt;0")</f>
        <v>5</v>
      </c>
      <c r="Q7" s="28">
        <f>AVERAGEIFS(TTN!Z:Z,TTN!$T:$T,Param!$I7,TTN!Z:Z,"&lt;&gt;0")</f>
        <v>11.875</v>
      </c>
      <c r="R7" s="28">
        <f>AVERAGEIFS(TTN!AA:AA,TTN!$T:$T,Param!$I7,TTN!AA:AA,"&lt;&gt;0")</f>
        <v>20.888888888888889</v>
      </c>
      <c r="T7" s="27">
        <f>AVERAGEIFS(TTN!AC:AC,TTN!$T:$T,Param!$I7,TTN!AC:AC,"&lt;&gt;0")</f>
        <v>43.111111111111114</v>
      </c>
      <c r="U7" s="27">
        <f>AVERAGEIFS(TTN!AD:AD,TTN!$T:$T,Param!$I7,TTN!AD:AD,"&lt;&gt;0")</f>
        <v>9.8571428571428577</v>
      </c>
      <c r="V7" s="27">
        <f>AVERAGEIFS(LPN!AC:AC,LPN!$T:$T,Param!$I7,LPN!AC:AC,"&lt;&gt;0")</f>
        <v>23.333333333333332</v>
      </c>
      <c r="W7" s="27">
        <f>AVERAGEIFS(LPN!AD:AD,LPN!$T:$T,Param!$I7,LPN!AD:AD,"&lt;&gt;0")</f>
        <v>8.5</v>
      </c>
    </row>
    <row r="8" spans="1:23" ht="15.9" customHeight="1" x14ac:dyDescent="0.3">
      <c r="A8" s="4">
        <v>11110009</v>
      </c>
      <c r="B8" s="4" t="s">
        <v>99</v>
      </c>
      <c r="C8" s="1" t="str">
        <f t="shared" si="1"/>
        <v>1111</v>
      </c>
      <c r="D8" s="1" t="str">
        <f t="shared" si="3"/>
        <v>11</v>
      </c>
      <c r="E8" s="1" t="str">
        <f t="shared" si="2"/>
        <v>Aude</v>
      </c>
      <c r="F8" s="1" t="str">
        <f t="shared" si="0"/>
        <v>Ligue Occitanie</v>
      </c>
      <c r="H8" s="1" t="s">
        <v>215</v>
      </c>
      <c r="I8" s="8" t="s">
        <v>228</v>
      </c>
      <c r="J8" s="8" t="s">
        <v>236</v>
      </c>
      <c r="L8" s="28">
        <f>AVERAGEIFS(TTN!U:U,TTN!$T:$T,Param!$I8,TTN!U:U,"&lt;&gt;0")</f>
        <v>11.235294117647058</v>
      </c>
      <c r="M8" s="28">
        <f>AVERAGEIFS(TTN!V:V,TTN!$T:$T,Param!$I8,TTN!V:V,"&lt;&gt;0")</f>
        <v>9.5</v>
      </c>
      <c r="N8" s="28">
        <f>AVERAGEIFS(TTN!W:W,TTN!$T:$T,Param!$I8,TTN!W:W,"&lt;&gt;0")</f>
        <v>8.125</v>
      </c>
      <c r="O8" s="28">
        <f>AVERAGEIFS(TTN!X:X,TTN!$T:$T,Param!$I8,TTN!X:X,"&lt;&gt;0")</f>
        <v>6</v>
      </c>
      <c r="P8" s="28">
        <f>AVERAGEIFS(TTN!Y:Y,TTN!$T:$T,Param!$I8,TTN!Y:Y,"&lt;&gt;0")</f>
        <v>3.4230769230769229</v>
      </c>
      <c r="Q8" s="28">
        <f>AVERAGEIFS(TTN!Z:Z,TTN!$T:$T,Param!$I8,TTN!Z:Z,"&lt;&gt;0")</f>
        <v>10.333333333333334</v>
      </c>
      <c r="R8" s="28">
        <f>AVERAGEIFS(TTN!AA:AA,TTN!$T:$T,Param!$I8,TTN!AA:AA,"&lt;&gt;0")</f>
        <v>24.1</v>
      </c>
      <c r="T8" s="27">
        <f>AVERAGEIFS(TTN!AC:AC,TTN!$T:$T,Param!$I8,TTN!AC:AC,"&lt;&gt;0")</f>
        <v>52.06666666666667</v>
      </c>
      <c r="U8" s="27">
        <f>AVERAGEIFS(TTN!AD:AD,TTN!$T:$T,Param!$I8,TTN!AD:AD,"&lt;&gt;0")</f>
        <v>10</v>
      </c>
      <c r="V8" s="27">
        <f>AVERAGEIFS(LPN!AC:AC,LPN!$T:$T,Param!$I8,LPN!AC:AC,"&lt;&gt;0")</f>
        <v>26</v>
      </c>
      <c r="W8" s="27">
        <f>AVERAGEIFS(LPN!AD:AD,LPN!$T:$T,Param!$I8,LPN!AD:AD,"&lt;&gt;0")</f>
        <v>11.294117647058824</v>
      </c>
    </row>
    <row r="9" spans="1:23" ht="15.9" customHeight="1" x14ac:dyDescent="0.3">
      <c r="A9" s="4">
        <v>11110013</v>
      </c>
      <c r="B9" s="4" t="s">
        <v>100</v>
      </c>
      <c r="C9" s="1" t="str">
        <f t="shared" si="1"/>
        <v>1111</v>
      </c>
      <c r="D9" s="1" t="str">
        <f t="shared" si="3"/>
        <v>11</v>
      </c>
      <c r="E9" s="1" t="str">
        <f t="shared" si="2"/>
        <v>Aude</v>
      </c>
      <c r="F9" s="1" t="str">
        <f t="shared" si="0"/>
        <v>Ligue Occitanie</v>
      </c>
      <c r="H9" s="1" t="s">
        <v>216</v>
      </c>
      <c r="I9" s="8" t="s">
        <v>229</v>
      </c>
      <c r="J9" s="8" t="s">
        <v>236</v>
      </c>
      <c r="L9" s="28">
        <f>AVERAGEIFS(TTN!U:U,TTN!$T:$T,Param!$I9,TTN!U:U,"&lt;&gt;0")</f>
        <v>1.6666666666666667</v>
      </c>
      <c r="M9" s="28">
        <f>AVERAGEIFS(TTN!V:V,TTN!$T:$T,Param!$I9,TTN!V:V,"&lt;&gt;0")</f>
        <v>3.5714285714285716</v>
      </c>
      <c r="N9" s="28">
        <f>AVERAGEIFS(TTN!W:W,TTN!$T:$T,Param!$I9,TTN!W:W,"&lt;&gt;0")</f>
        <v>7</v>
      </c>
      <c r="O9" s="28">
        <f>AVERAGEIFS(TTN!X:X,TTN!$T:$T,Param!$I9,TTN!X:X,"&lt;&gt;0")</f>
        <v>4</v>
      </c>
      <c r="P9" s="28">
        <f>AVERAGEIFS(TTN!Y:Y,TTN!$T:$T,Param!$I9,TTN!Y:Y,"&lt;&gt;0")</f>
        <v>1.8333333333333333</v>
      </c>
      <c r="Q9" s="28">
        <f>AVERAGEIFS(TTN!Z:Z,TTN!$T:$T,Param!$I9,TTN!Z:Z,"&lt;&gt;0")</f>
        <v>5</v>
      </c>
      <c r="R9" s="28">
        <f>AVERAGEIFS(TTN!AA:AA,TTN!$T:$T,Param!$I9,TTN!AA:AA,"&lt;&gt;0")</f>
        <v>19.8</v>
      </c>
      <c r="T9" s="27">
        <f>AVERAGEIFS(TTN!AC:AC,TTN!$T:$T,Param!$I9,TTN!AC:AC,"&lt;&gt;0")</f>
        <v>31.8</v>
      </c>
      <c r="U9" s="27">
        <f>AVERAGEIFS(TTN!AD:AD,TTN!$T:$T,Param!$I9,TTN!AD:AD,"&lt;&gt;0")</f>
        <v>6</v>
      </c>
      <c r="V9" s="27">
        <f>AVERAGEIFS(LPN!AC:AC,LPN!$T:$T,Param!$I9,LPN!AC:AC,"&lt;&gt;0")</f>
        <v>14.5</v>
      </c>
      <c r="W9" s="27">
        <f>AVERAGEIFS(LPN!AD:AD,LPN!$T:$T,Param!$I9,LPN!AD:AD,"&lt;&gt;0")</f>
        <v>6.5</v>
      </c>
    </row>
    <row r="10" spans="1:23" ht="15.9" customHeight="1" x14ac:dyDescent="0.3">
      <c r="A10" s="4">
        <v>11110015</v>
      </c>
      <c r="B10" s="4" t="s">
        <v>176</v>
      </c>
      <c r="C10" s="1" t="str">
        <f t="shared" si="1"/>
        <v>1111</v>
      </c>
      <c r="D10" s="1" t="str">
        <f t="shared" si="3"/>
        <v>11</v>
      </c>
      <c r="E10" s="1" t="str">
        <f t="shared" si="2"/>
        <v>Aude</v>
      </c>
      <c r="F10" s="1" t="str">
        <f t="shared" si="0"/>
        <v>Ligue Occitanie</v>
      </c>
      <c r="H10" s="1" t="s">
        <v>217</v>
      </c>
      <c r="I10" s="8" t="s">
        <v>230</v>
      </c>
      <c r="J10" s="8" t="s">
        <v>236</v>
      </c>
      <c r="K10" s="1">
        <v>2</v>
      </c>
      <c r="L10" s="28">
        <f>AVERAGEIFS(TTN!U:U,TTN!$T:$T,Param!$I10,TTN!U:U,"&lt;&gt;0")</f>
        <v>4</v>
      </c>
      <c r="M10" s="28">
        <f>AVERAGEIFS(TTN!V:V,TTN!$T:$T,Param!$I10,TTN!V:V,"&lt;&gt;0")</f>
        <v>2</v>
      </c>
      <c r="N10" s="28">
        <f>AVERAGEIFS(TTN!W:W,TTN!$T:$T,Param!$I10,TTN!W:W,"&lt;&gt;0")</f>
        <v>5.25</v>
      </c>
      <c r="O10" s="28">
        <f>AVERAGEIFS(TTN!X:X,TTN!$T:$T,Param!$I10,TTN!X:X,"&lt;&gt;0")</f>
        <v>2.75</v>
      </c>
      <c r="P10" s="28">
        <f>AVERAGEIFS(TTN!Y:Y,TTN!$T:$T,Param!$I10,TTN!Y:Y,"&lt;&gt;0")</f>
        <v>4.333333333333333</v>
      </c>
      <c r="Q10" s="28">
        <f>AVERAGEIFS(TTN!Z:Z,TTN!$T:$T,Param!$I10,TTN!Z:Z,"&lt;&gt;0")</f>
        <v>6.8</v>
      </c>
      <c r="R10" s="28">
        <f>AVERAGEIFS(TTN!AA:AA,TTN!$T:$T,Param!$I10,TTN!AA:AA,"&lt;&gt;0")</f>
        <v>14</v>
      </c>
      <c r="T10" s="27">
        <f>AVERAGEIFS(TTN!AC:AC,TTN!$T:$T,Param!$I10,TTN!AC:AC,"&lt;&gt;0")</f>
        <v>27</v>
      </c>
      <c r="U10" s="27">
        <f>AVERAGEIFS(TTN!AD:AD,TTN!$T:$T,Param!$I10,TTN!AD:AD,"&lt;&gt;0")</f>
        <v>6.5</v>
      </c>
      <c r="V10" s="27">
        <f>AVERAGEIFS(LPN!AC:AC,LPN!$T:$T,Param!$I10,LPN!AC:AC,"&lt;&gt;0")</f>
        <v>11.75</v>
      </c>
      <c r="W10" s="27">
        <f>AVERAGEIFS(LPN!AD:AD,LPN!$T:$T,Param!$I10,LPN!AD:AD,"&lt;&gt;0")</f>
        <v>4.25</v>
      </c>
    </row>
    <row r="11" spans="1:23" ht="15.9" customHeight="1" x14ac:dyDescent="0.3">
      <c r="A11" s="4">
        <v>11110023</v>
      </c>
      <c r="B11" s="4" t="s">
        <v>101</v>
      </c>
      <c r="C11" s="1" t="str">
        <f t="shared" si="1"/>
        <v>1111</v>
      </c>
      <c r="D11" s="1" t="str">
        <f t="shared" si="3"/>
        <v>11</v>
      </c>
      <c r="E11" s="1" t="str">
        <f t="shared" si="2"/>
        <v>Aude</v>
      </c>
      <c r="F11" s="1" t="str">
        <f t="shared" si="0"/>
        <v>Ligue Occitanie</v>
      </c>
      <c r="H11" s="1" t="s">
        <v>218</v>
      </c>
      <c r="I11" s="8" t="s">
        <v>234</v>
      </c>
      <c r="J11" s="8" t="s">
        <v>236</v>
      </c>
      <c r="L11" s="28">
        <f>AVERAGEIFS(TTN!U:U,TTN!$T:$T,Param!$I11,TTN!U:U,"&lt;&gt;0")</f>
        <v>3</v>
      </c>
      <c r="M11" s="28">
        <f>AVERAGEIFS(TTN!V:V,TTN!$T:$T,Param!$I11,TTN!V:V,"&lt;&gt;0")</f>
        <v>4.5</v>
      </c>
      <c r="N11" s="28">
        <f>AVERAGEIFS(TTN!W:W,TTN!$T:$T,Param!$I11,TTN!W:W,"&lt;&gt;0")</f>
        <v>6.166666666666667</v>
      </c>
      <c r="O11" s="28">
        <f>AVERAGEIFS(TTN!X:X,TTN!$T:$T,Param!$I11,TTN!X:X,"&lt;&gt;0")</f>
        <v>4.166666666666667</v>
      </c>
      <c r="P11" s="28">
        <f>AVERAGEIFS(TTN!Y:Y,TTN!$T:$T,Param!$I11,TTN!Y:Y,"&lt;&gt;0")</f>
        <v>3</v>
      </c>
      <c r="Q11" s="28">
        <f>AVERAGEIFS(TTN!Z:Z,TTN!$T:$T,Param!$I11,TTN!Z:Z,"&lt;&gt;0")</f>
        <v>6.2857142857142856</v>
      </c>
      <c r="R11" s="28">
        <f>AVERAGEIFS(TTN!AA:AA,TTN!$T:$T,Param!$I11,TTN!AA:AA,"&lt;&gt;0")</f>
        <v>20.285714285714285</v>
      </c>
      <c r="T11" s="27">
        <f>AVERAGEIFS(TTN!AC:AC,TTN!$T:$T,Param!$I11,TTN!AC:AC,"&lt;&gt;0")</f>
        <v>37.857142857142854</v>
      </c>
      <c r="U11" s="27">
        <f>AVERAGEIFS(TTN!AD:AD,TTN!$T:$T,Param!$I11,TTN!AD:AD,"&lt;&gt;0")</f>
        <v>5.166666666666667</v>
      </c>
      <c r="V11" s="27">
        <f>AVERAGEIFS(LPN!AC:AC,LPN!$T:$T,Param!$I11,LPN!AC:AC,"&lt;&gt;0")</f>
        <v>18.833333333333332</v>
      </c>
      <c r="W11" s="27">
        <f>AVERAGEIFS(LPN!AD:AD,LPN!$T:$T,Param!$I11,LPN!AD:AD,"&lt;&gt;0")</f>
        <v>4</v>
      </c>
    </row>
    <row r="12" spans="1:23" ht="15.9" customHeight="1" x14ac:dyDescent="0.3">
      <c r="A12" s="4">
        <v>11110024</v>
      </c>
      <c r="B12" s="4" t="s">
        <v>102</v>
      </c>
      <c r="C12" s="1" t="str">
        <f t="shared" si="1"/>
        <v>1111</v>
      </c>
      <c r="D12" s="1" t="str">
        <f t="shared" si="3"/>
        <v>11</v>
      </c>
      <c r="E12" s="1" t="str">
        <f t="shared" si="2"/>
        <v>Aude</v>
      </c>
      <c r="F12" s="1" t="str">
        <f t="shared" si="0"/>
        <v>Ligue Occitanie</v>
      </c>
      <c r="H12" s="1" t="s">
        <v>219</v>
      </c>
      <c r="I12" s="25" t="s">
        <v>235</v>
      </c>
      <c r="J12" s="8" t="s">
        <v>236</v>
      </c>
      <c r="K12" s="1">
        <v>3</v>
      </c>
      <c r="L12" s="28">
        <f>AVERAGEIFS(TTN!U:U,TTN!$T:$T,Param!$I12,TTN!U:U,"&lt;&gt;0")</f>
        <v>2.6666666666666665</v>
      </c>
      <c r="M12" s="28">
        <f>AVERAGEIFS(TTN!V:V,TTN!$T:$T,Param!$I12,TTN!V:V,"&lt;&gt;0")</f>
        <v>3.125</v>
      </c>
      <c r="N12" s="28">
        <f>AVERAGEIFS(TTN!W:W,TTN!$T:$T,Param!$I12,TTN!W:W,"&lt;&gt;0")</f>
        <v>4.8</v>
      </c>
      <c r="O12" s="28">
        <f>AVERAGEIFS(TTN!X:X,TTN!$T:$T,Param!$I12,TTN!X:X,"&lt;&gt;0")</f>
        <v>3.7</v>
      </c>
      <c r="P12" s="28">
        <f>AVERAGEIFS(TTN!Y:Y,TTN!$T:$T,Param!$I12,TTN!Y:Y,"&lt;&gt;0")</f>
        <v>3.7777777777777777</v>
      </c>
      <c r="Q12" s="28">
        <f>AVERAGEIFS(TTN!Z:Z,TTN!$T:$T,Param!$I12,TTN!Z:Z,"&lt;&gt;0")</f>
        <v>8.75</v>
      </c>
      <c r="R12" s="28">
        <f>AVERAGEIFS(TTN!AA:AA,TTN!$T:$T,Param!$I12,TTN!AA:AA,"&lt;&gt;0")</f>
        <v>28.416666666666668</v>
      </c>
      <c r="T12" s="27">
        <f>AVERAGEIFS(TTN!AC:AC,TTN!$T:$T,Param!$I12,TTN!AC:AC,"&lt;&gt;0")</f>
        <v>43.5</v>
      </c>
      <c r="U12" s="27">
        <f>AVERAGEIFS(TTN!AD:AD,TTN!$T:$T,Param!$I12,TTN!AD:AD,"&lt;&gt;0")</f>
        <v>7.6363636363636367</v>
      </c>
      <c r="V12" s="27">
        <f>AVERAGEIFS(LPN!AC:AC,LPN!$T:$T,Param!$I12,LPN!AC:AC,"&lt;&gt;0")</f>
        <v>14.916666666666666</v>
      </c>
      <c r="W12" s="27">
        <f>AVERAGEIFS(LPN!AD:AD,LPN!$T:$T,Param!$I12,LPN!AD:AD,"&lt;&gt;0")</f>
        <v>4.8</v>
      </c>
    </row>
    <row r="13" spans="1:23" ht="15.9" customHeight="1" x14ac:dyDescent="0.3">
      <c r="A13" s="4">
        <v>11110027</v>
      </c>
      <c r="B13" s="4" t="s">
        <v>103</v>
      </c>
      <c r="C13" s="1" t="str">
        <f t="shared" si="1"/>
        <v>1111</v>
      </c>
      <c r="D13" s="1" t="str">
        <f t="shared" si="3"/>
        <v>11</v>
      </c>
      <c r="E13" s="1" t="str">
        <f t="shared" si="2"/>
        <v>Aude</v>
      </c>
      <c r="F13" s="1" t="str">
        <f t="shared" si="0"/>
        <v>Ligue Occitanie</v>
      </c>
      <c r="H13" s="1" t="s">
        <v>220</v>
      </c>
      <c r="I13" s="8" t="s">
        <v>231</v>
      </c>
      <c r="J13" s="8" t="s">
        <v>236</v>
      </c>
      <c r="K13" s="1">
        <v>2</v>
      </c>
      <c r="L13" s="28">
        <f>AVERAGEIFS(TTN!U:U,TTN!$T:$T,Param!$I13,TTN!U:U,"&lt;&gt;0")</f>
        <v>8.5</v>
      </c>
      <c r="M13" s="28">
        <f>AVERAGEIFS(TTN!V:V,TTN!$T:$T,Param!$I13,TTN!V:V,"&lt;&gt;0")</f>
        <v>8.3333333333333339</v>
      </c>
      <c r="N13" s="28">
        <f>AVERAGEIFS(TTN!W:W,TTN!$T:$T,Param!$I13,TTN!W:W,"&lt;&gt;0")</f>
        <v>11.75</v>
      </c>
      <c r="O13" s="28">
        <f>AVERAGEIFS(TTN!X:X,TTN!$T:$T,Param!$I13,TTN!X:X,"&lt;&gt;0")</f>
        <v>7.333333333333333</v>
      </c>
      <c r="P13" s="28">
        <f>AVERAGEIFS(TTN!Y:Y,TTN!$T:$T,Param!$I13,TTN!Y:Y,"&lt;&gt;0")</f>
        <v>5</v>
      </c>
      <c r="Q13" s="28">
        <f>AVERAGEIFS(TTN!Z:Z,TTN!$T:$T,Param!$I13,TTN!Z:Z,"&lt;&gt;0")</f>
        <v>9.7777777777777786</v>
      </c>
      <c r="R13" s="28">
        <f>AVERAGEIFS(TTN!AA:AA,TTN!$T:$T,Param!$I13,TTN!AA:AA,"&lt;&gt;0")</f>
        <v>44.444444444444443</v>
      </c>
      <c r="T13" s="27">
        <f>AVERAGEIFS(TTN!AC:AC,TTN!$T:$T,Param!$I13,TTN!AC:AC,"&lt;&gt;0")</f>
        <v>72.444444444444443</v>
      </c>
      <c r="U13" s="27">
        <f>AVERAGEIFS(TTN!AD:AD,TTN!$T:$T,Param!$I13,TTN!AD:AD,"&lt;&gt;0")</f>
        <v>18</v>
      </c>
      <c r="V13" s="27">
        <f>AVERAGEIFS(LPN!AC:AC,LPN!$T:$T,Param!$I13,LPN!AC:AC,"&lt;&gt;0")</f>
        <v>34.888888888888886</v>
      </c>
      <c r="W13" s="27">
        <f>AVERAGEIFS(LPN!AD:AD,LPN!$T:$T,Param!$I13,LPN!AD:AD,"&lt;&gt;0")</f>
        <v>15.375</v>
      </c>
    </row>
    <row r="14" spans="1:23" ht="15.9" customHeight="1" x14ac:dyDescent="0.3">
      <c r="A14" s="4">
        <v>11110028</v>
      </c>
      <c r="B14" s="4" t="s">
        <v>104</v>
      </c>
      <c r="C14" s="1" t="str">
        <f t="shared" si="1"/>
        <v>1111</v>
      </c>
      <c r="D14" s="1" t="str">
        <f t="shared" si="3"/>
        <v>11</v>
      </c>
      <c r="E14" s="1" t="str">
        <f t="shared" si="2"/>
        <v>Aude</v>
      </c>
      <c r="F14" s="1" t="str">
        <f t="shared" si="0"/>
        <v>Ligue Occitanie</v>
      </c>
      <c r="H14" s="1" t="s">
        <v>221</v>
      </c>
      <c r="I14" s="25" t="s">
        <v>232</v>
      </c>
      <c r="J14" s="8" t="s">
        <v>236</v>
      </c>
      <c r="K14" s="1">
        <v>1</v>
      </c>
      <c r="L14" s="28">
        <f>AVERAGEIFS(TTN!U:U,TTN!$T:$T,Param!$I14,TTN!U:U,"&lt;&gt;0")</f>
        <v>12.285714285714286</v>
      </c>
      <c r="M14" s="28">
        <f>AVERAGEIFS(TTN!V:V,TTN!$T:$T,Param!$I14,TTN!V:V,"&lt;&gt;0")</f>
        <v>11.142857142857142</v>
      </c>
      <c r="N14" s="28">
        <f>AVERAGEIFS(TTN!W:W,TTN!$T:$T,Param!$I14,TTN!W:W,"&lt;&gt;0")</f>
        <v>11.2</v>
      </c>
      <c r="O14" s="28">
        <f>AVERAGEIFS(TTN!X:X,TTN!$T:$T,Param!$I14,TTN!X:X,"&lt;&gt;0")</f>
        <v>6.1</v>
      </c>
      <c r="P14" s="28">
        <f>AVERAGEIFS(TTN!Y:Y,TTN!$T:$T,Param!$I14,TTN!Y:Y,"&lt;&gt;0")</f>
        <v>4.1428571428571432</v>
      </c>
      <c r="Q14" s="28">
        <f>AVERAGEIFS(TTN!Z:Z,TTN!$T:$T,Param!$I14,TTN!Z:Z,"&lt;&gt;0")</f>
        <v>6</v>
      </c>
      <c r="R14" s="28">
        <f>AVERAGEIFS(TTN!AA:AA,TTN!$T:$T,Param!$I14,TTN!AA:AA,"&lt;&gt;0")</f>
        <v>17.399999999999999</v>
      </c>
      <c r="T14" s="27">
        <f>AVERAGEIFS(TTN!AC:AC,TTN!$T:$T,Param!$I14,TTN!AC:AC,"&lt;&gt;0")</f>
        <v>53</v>
      </c>
      <c r="U14" s="27">
        <f>AVERAGEIFS(TTN!AD:AD,TTN!$T:$T,Param!$I14,TTN!AD:AD,"&lt;&gt;0")</f>
        <v>7.7777777777777777</v>
      </c>
      <c r="V14" s="27">
        <f>AVERAGEIFS(LPN!AC:AC,LPN!$T:$T,Param!$I14,LPN!AC:AC,"&lt;&gt;0")</f>
        <v>27.833333333333332</v>
      </c>
      <c r="W14" s="27">
        <f>AVERAGEIFS(LPN!AD:AD,LPN!$T:$T,Param!$I14,LPN!AD:AD,"&lt;&gt;0")</f>
        <v>8</v>
      </c>
    </row>
    <row r="15" spans="1:23" ht="15.9" customHeight="1" x14ac:dyDescent="0.3">
      <c r="A15" s="4">
        <v>11110029</v>
      </c>
      <c r="B15" s="4" t="s">
        <v>105</v>
      </c>
      <c r="C15" s="1" t="str">
        <f t="shared" si="1"/>
        <v>1111</v>
      </c>
      <c r="D15" s="1" t="str">
        <f t="shared" si="3"/>
        <v>11</v>
      </c>
      <c r="E15" s="1" t="str">
        <f t="shared" si="2"/>
        <v>Aude</v>
      </c>
      <c r="F15" s="1" t="str">
        <f t="shared" si="0"/>
        <v>Ligue Occitanie</v>
      </c>
      <c r="M15" s="27"/>
    </row>
    <row r="16" spans="1:23" ht="15.9" customHeight="1" x14ac:dyDescent="0.3">
      <c r="A16" s="4">
        <v>11110032</v>
      </c>
      <c r="B16" s="4" t="s">
        <v>106</v>
      </c>
      <c r="C16" s="1" t="str">
        <f t="shared" si="1"/>
        <v>1111</v>
      </c>
      <c r="D16" s="1" t="str">
        <f t="shared" si="3"/>
        <v>11</v>
      </c>
      <c r="E16" s="1" t="str">
        <f t="shared" si="2"/>
        <v>Aude</v>
      </c>
      <c r="F16" s="1" t="str">
        <f t="shared" si="0"/>
        <v>Ligue Occitanie</v>
      </c>
      <c r="H16" s="1" t="s">
        <v>222</v>
      </c>
      <c r="M16" s="27"/>
    </row>
    <row r="17" spans="1:8" ht="15.9" customHeight="1" x14ac:dyDescent="0.3">
      <c r="A17" s="4">
        <v>11110033</v>
      </c>
      <c r="B17" s="4" t="s">
        <v>194</v>
      </c>
      <c r="C17" s="1" t="str">
        <f t="shared" si="1"/>
        <v>1111</v>
      </c>
      <c r="D17" s="1" t="str">
        <f t="shared" si="3"/>
        <v>11</v>
      </c>
      <c r="E17" s="1" t="str">
        <f t="shared" si="2"/>
        <v>Aude</v>
      </c>
      <c r="F17" s="1" t="str">
        <f t="shared" si="0"/>
        <v>Ligue Occitanie</v>
      </c>
      <c r="H17"/>
    </row>
    <row r="18" spans="1:8" ht="12.9" customHeight="1" x14ac:dyDescent="0.3">
      <c r="A18" s="4">
        <v>11120004</v>
      </c>
      <c r="B18" s="4" t="s">
        <v>20</v>
      </c>
      <c r="C18" s="1" t="str">
        <f t="shared" si="1"/>
        <v>1112</v>
      </c>
      <c r="D18" s="1" t="str">
        <f t="shared" si="3"/>
        <v>12</v>
      </c>
      <c r="E18" s="1" t="str">
        <f t="shared" si="2"/>
        <v>Aveyron</v>
      </c>
      <c r="F18" s="1" t="str">
        <f t="shared" si="0"/>
        <v>Ligue Occitanie</v>
      </c>
      <c r="H18"/>
    </row>
    <row r="19" spans="1:8" ht="15.9" customHeight="1" x14ac:dyDescent="0.3">
      <c r="A19" s="4">
        <v>11120009</v>
      </c>
      <c r="B19" s="4" t="s">
        <v>21</v>
      </c>
      <c r="C19" s="1" t="str">
        <f t="shared" si="1"/>
        <v>1112</v>
      </c>
      <c r="D19" s="1" t="str">
        <f t="shared" si="3"/>
        <v>12</v>
      </c>
      <c r="E19" s="1" t="str">
        <f t="shared" si="2"/>
        <v>Aveyron</v>
      </c>
      <c r="F19" s="1" t="str">
        <f t="shared" si="0"/>
        <v>Ligue Occitanie</v>
      </c>
      <c r="H19"/>
    </row>
    <row r="20" spans="1:8" ht="15.9" customHeight="1" x14ac:dyDescent="0.3">
      <c r="A20" s="4">
        <v>11120017</v>
      </c>
      <c r="B20" s="4" t="s">
        <v>195</v>
      </c>
      <c r="C20" s="1" t="str">
        <f t="shared" si="1"/>
        <v>1112</v>
      </c>
      <c r="D20" s="1" t="str">
        <f t="shared" si="3"/>
        <v>12</v>
      </c>
      <c r="E20" s="1" t="str">
        <f t="shared" si="2"/>
        <v>Aveyron</v>
      </c>
      <c r="F20" s="1" t="str">
        <f t="shared" si="0"/>
        <v>Ligue Occitanie</v>
      </c>
      <c r="H20"/>
    </row>
    <row r="21" spans="1:8" ht="15.9" customHeight="1" x14ac:dyDescent="0.3">
      <c r="A21" s="4">
        <v>11120019</v>
      </c>
      <c r="B21" s="4" t="s">
        <v>260</v>
      </c>
      <c r="C21" s="1" t="str">
        <f t="shared" ref="C21" si="4">LEFT(A21,4)</f>
        <v>1112</v>
      </c>
      <c r="D21" s="1" t="str">
        <f t="shared" ref="D21" si="5">RIGHT(C21,2)</f>
        <v>12</v>
      </c>
      <c r="E21" s="1" t="str">
        <f t="shared" ref="E21" si="6">VLOOKUP(D21,cd,2,FALSE)</f>
        <v>Aveyron</v>
      </c>
      <c r="F21" s="1" t="str">
        <f t="shared" si="0"/>
        <v>Ligue Occitanie</v>
      </c>
      <c r="H21"/>
    </row>
    <row r="22" spans="1:8" ht="15.9" customHeight="1" x14ac:dyDescent="0.3">
      <c r="A22" s="4">
        <v>11120024</v>
      </c>
      <c r="B22" s="4" t="s">
        <v>23</v>
      </c>
      <c r="C22" s="1" t="str">
        <f t="shared" si="1"/>
        <v>1112</v>
      </c>
      <c r="D22" s="1" t="str">
        <f t="shared" si="3"/>
        <v>12</v>
      </c>
      <c r="E22" s="1" t="str">
        <f t="shared" si="2"/>
        <v>Aveyron</v>
      </c>
      <c r="F22" s="1" t="str">
        <f t="shared" si="0"/>
        <v>Ligue Occitanie</v>
      </c>
      <c r="H22"/>
    </row>
    <row r="23" spans="1:8" ht="15.9" customHeight="1" x14ac:dyDescent="0.3">
      <c r="A23" s="4">
        <v>11120025</v>
      </c>
      <c r="B23" s="4" t="s">
        <v>24</v>
      </c>
      <c r="C23" s="1" t="str">
        <f t="shared" si="1"/>
        <v>1112</v>
      </c>
      <c r="D23" s="1" t="str">
        <f t="shared" si="3"/>
        <v>12</v>
      </c>
      <c r="E23" s="1" t="str">
        <f t="shared" si="2"/>
        <v>Aveyron</v>
      </c>
      <c r="F23" s="1" t="str">
        <f t="shared" si="0"/>
        <v>Ligue Occitanie</v>
      </c>
      <c r="H23"/>
    </row>
    <row r="24" spans="1:8" ht="15.9" customHeight="1" x14ac:dyDescent="0.3">
      <c r="A24" s="4">
        <v>11120026</v>
      </c>
      <c r="B24" s="4" t="s">
        <v>25</v>
      </c>
      <c r="C24" s="1" t="str">
        <f t="shared" si="1"/>
        <v>1112</v>
      </c>
      <c r="D24" s="1" t="str">
        <f t="shared" si="3"/>
        <v>12</v>
      </c>
      <c r="E24" s="1" t="str">
        <f t="shared" si="2"/>
        <v>Aveyron</v>
      </c>
      <c r="F24" s="1" t="str">
        <f t="shared" si="0"/>
        <v>Ligue Occitanie</v>
      </c>
      <c r="H24"/>
    </row>
    <row r="25" spans="1:8" ht="15.9" customHeight="1" x14ac:dyDescent="0.3">
      <c r="A25" s="4">
        <v>11120042</v>
      </c>
      <c r="B25" s="4" t="s">
        <v>26</v>
      </c>
      <c r="C25" s="1" t="str">
        <f t="shared" si="1"/>
        <v>1112</v>
      </c>
      <c r="D25" s="1" t="str">
        <f t="shared" si="3"/>
        <v>12</v>
      </c>
      <c r="E25" s="1" t="str">
        <f t="shared" si="2"/>
        <v>Aveyron</v>
      </c>
      <c r="F25" s="1" t="str">
        <f t="shared" si="0"/>
        <v>Ligue Occitanie</v>
      </c>
      <c r="H25"/>
    </row>
    <row r="26" spans="1:8" ht="15.9" customHeight="1" x14ac:dyDescent="0.3">
      <c r="A26" s="4">
        <v>11120043</v>
      </c>
      <c r="B26" s="4" t="s">
        <v>27</v>
      </c>
      <c r="C26" s="1" t="str">
        <f t="shared" si="1"/>
        <v>1112</v>
      </c>
      <c r="D26" s="1" t="str">
        <f t="shared" si="3"/>
        <v>12</v>
      </c>
      <c r="E26" s="1" t="str">
        <f t="shared" si="2"/>
        <v>Aveyron</v>
      </c>
      <c r="F26" s="1" t="str">
        <f t="shared" si="0"/>
        <v>Ligue Occitanie</v>
      </c>
      <c r="H26"/>
    </row>
    <row r="27" spans="1:8" ht="15.9" customHeight="1" x14ac:dyDescent="0.3">
      <c r="A27" s="4">
        <v>11120044</v>
      </c>
      <c r="B27" s="4" t="s">
        <v>28</v>
      </c>
      <c r="C27" s="1" t="str">
        <f t="shared" si="1"/>
        <v>1112</v>
      </c>
      <c r="D27" s="1" t="str">
        <f t="shared" si="3"/>
        <v>12</v>
      </c>
      <c r="E27" s="1" t="str">
        <f t="shared" si="2"/>
        <v>Aveyron</v>
      </c>
      <c r="F27" s="1" t="str">
        <f t="shared" si="0"/>
        <v>Ligue Occitanie</v>
      </c>
      <c r="H27"/>
    </row>
    <row r="28" spans="1:8" ht="15.9" customHeight="1" x14ac:dyDescent="0.3">
      <c r="A28" s="4">
        <v>11120045</v>
      </c>
      <c r="B28" s="4" t="s">
        <v>29</v>
      </c>
      <c r="C28" s="1" t="str">
        <f t="shared" si="1"/>
        <v>1112</v>
      </c>
      <c r="D28" s="1" t="str">
        <f t="shared" si="3"/>
        <v>12</v>
      </c>
      <c r="E28" s="1" t="str">
        <f t="shared" si="2"/>
        <v>Aveyron</v>
      </c>
      <c r="F28" s="1" t="str">
        <f t="shared" si="0"/>
        <v>Ligue Occitanie</v>
      </c>
      <c r="H28"/>
    </row>
    <row r="29" spans="1:8" ht="15.9" customHeight="1" x14ac:dyDescent="0.3">
      <c r="A29" s="4">
        <v>11120046</v>
      </c>
      <c r="B29" s="4" t="s">
        <v>30</v>
      </c>
      <c r="C29" s="1" t="str">
        <f t="shared" si="1"/>
        <v>1112</v>
      </c>
      <c r="D29" s="1" t="str">
        <f t="shared" si="3"/>
        <v>12</v>
      </c>
      <c r="E29" s="1" t="str">
        <f t="shared" si="2"/>
        <v>Aveyron</v>
      </c>
      <c r="F29" s="1" t="str">
        <f t="shared" si="0"/>
        <v>Ligue Occitanie</v>
      </c>
      <c r="H29"/>
    </row>
    <row r="30" spans="1:8" ht="15.9" customHeight="1" x14ac:dyDescent="0.3">
      <c r="A30" s="4">
        <v>11120047</v>
      </c>
      <c r="B30" s="4" t="s">
        <v>31</v>
      </c>
      <c r="C30" s="1" t="str">
        <f t="shared" si="1"/>
        <v>1112</v>
      </c>
      <c r="D30" s="1" t="str">
        <f t="shared" si="3"/>
        <v>12</v>
      </c>
      <c r="E30" s="1" t="str">
        <f t="shared" si="2"/>
        <v>Aveyron</v>
      </c>
      <c r="F30" s="1" t="str">
        <f t="shared" si="0"/>
        <v>Ligue Occitanie</v>
      </c>
      <c r="H30"/>
    </row>
    <row r="31" spans="1:8" ht="15.9" customHeight="1" x14ac:dyDescent="0.3">
      <c r="A31" s="4">
        <v>11120052</v>
      </c>
      <c r="B31" s="4" t="s">
        <v>185</v>
      </c>
      <c r="C31" s="1" t="str">
        <f t="shared" si="1"/>
        <v>1112</v>
      </c>
      <c r="D31" s="1" t="str">
        <f t="shared" si="3"/>
        <v>12</v>
      </c>
      <c r="E31" s="1" t="str">
        <f t="shared" si="2"/>
        <v>Aveyron</v>
      </c>
      <c r="F31" s="1" t="str">
        <f t="shared" si="0"/>
        <v>Ligue Occitanie</v>
      </c>
      <c r="H31"/>
    </row>
    <row r="32" spans="1:8" ht="15.9" customHeight="1" x14ac:dyDescent="0.3">
      <c r="A32" s="4">
        <v>11300003</v>
      </c>
      <c r="B32" s="4" t="s">
        <v>107</v>
      </c>
      <c r="C32" s="1" t="str">
        <f t="shared" si="1"/>
        <v>1130</v>
      </c>
      <c r="D32" s="1" t="str">
        <f t="shared" si="3"/>
        <v>30</v>
      </c>
      <c r="E32" s="1" t="str">
        <f t="shared" si="2"/>
        <v>Gard</v>
      </c>
      <c r="F32" s="1" t="str">
        <f t="shared" si="0"/>
        <v>Ligue Occitanie</v>
      </c>
      <c r="H32"/>
    </row>
    <row r="33" spans="1:8" ht="15.9" customHeight="1" x14ac:dyDescent="0.3">
      <c r="A33" s="4">
        <v>11300004</v>
      </c>
      <c r="B33" s="4" t="s">
        <v>108</v>
      </c>
      <c r="C33" s="1" t="str">
        <f t="shared" si="1"/>
        <v>1130</v>
      </c>
      <c r="D33" s="1" t="str">
        <f t="shared" si="3"/>
        <v>30</v>
      </c>
      <c r="E33" s="1" t="str">
        <f t="shared" si="2"/>
        <v>Gard</v>
      </c>
      <c r="F33" s="1" t="str">
        <f t="shared" si="0"/>
        <v>Ligue Occitanie</v>
      </c>
      <c r="H33"/>
    </row>
    <row r="34" spans="1:8" ht="15.9" customHeight="1" x14ac:dyDescent="0.3">
      <c r="A34" s="4">
        <v>11300005</v>
      </c>
      <c r="B34" s="4" t="s">
        <v>109</v>
      </c>
      <c r="C34" s="1" t="str">
        <f t="shared" si="1"/>
        <v>1130</v>
      </c>
      <c r="D34" s="1" t="str">
        <f t="shared" si="3"/>
        <v>30</v>
      </c>
      <c r="E34" s="1" t="str">
        <f t="shared" si="2"/>
        <v>Gard</v>
      </c>
      <c r="F34" s="1" t="str">
        <f t="shared" ref="F34:F65" si="7">VLOOKUP(E34,I:J,2,FALSE)</f>
        <v>Ligue Occitanie</v>
      </c>
      <c r="H34"/>
    </row>
    <row r="35" spans="1:8" ht="15.9" customHeight="1" x14ac:dyDescent="0.3">
      <c r="A35" s="4">
        <v>11300006</v>
      </c>
      <c r="B35" s="4" t="s">
        <v>110</v>
      </c>
      <c r="C35" s="1" t="str">
        <f t="shared" si="1"/>
        <v>1130</v>
      </c>
      <c r="D35" s="1" t="str">
        <f t="shared" si="3"/>
        <v>30</v>
      </c>
      <c r="E35" s="1" t="str">
        <f t="shared" ref="E35:E67" si="8">VLOOKUP(D35,cd,2,FALSE)</f>
        <v>Gard</v>
      </c>
      <c r="F35" s="1" t="str">
        <f t="shared" si="7"/>
        <v>Ligue Occitanie</v>
      </c>
      <c r="H35"/>
    </row>
    <row r="36" spans="1:8" ht="15.9" customHeight="1" x14ac:dyDescent="0.3">
      <c r="A36" s="4">
        <v>11300007</v>
      </c>
      <c r="B36" s="4" t="s">
        <v>111</v>
      </c>
      <c r="C36" s="1" t="str">
        <f t="shared" si="1"/>
        <v>1130</v>
      </c>
      <c r="D36" s="1" t="str">
        <f t="shared" si="3"/>
        <v>30</v>
      </c>
      <c r="E36" s="1" t="str">
        <f t="shared" si="8"/>
        <v>Gard</v>
      </c>
      <c r="F36" s="1" t="str">
        <f t="shared" si="7"/>
        <v>Ligue Occitanie</v>
      </c>
      <c r="H36"/>
    </row>
    <row r="37" spans="1:8" ht="15.9" customHeight="1" x14ac:dyDescent="0.3">
      <c r="A37" s="4">
        <v>11300008</v>
      </c>
      <c r="B37" s="4" t="s">
        <v>112</v>
      </c>
      <c r="C37" s="1" t="str">
        <f t="shared" si="1"/>
        <v>1130</v>
      </c>
      <c r="D37" s="1" t="str">
        <f t="shared" si="3"/>
        <v>30</v>
      </c>
      <c r="E37" s="1" t="str">
        <f t="shared" si="8"/>
        <v>Gard</v>
      </c>
      <c r="F37" s="1" t="str">
        <f t="shared" si="7"/>
        <v>Ligue Occitanie</v>
      </c>
      <c r="H37"/>
    </row>
    <row r="38" spans="1:8" ht="15.9" customHeight="1" x14ac:dyDescent="0.3">
      <c r="A38" s="4">
        <v>11300010</v>
      </c>
      <c r="B38" s="4" t="s">
        <v>113</v>
      </c>
      <c r="C38" s="1" t="str">
        <f t="shared" si="1"/>
        <v>1130</v>
      </c>
      <c r="D38" s="1" t="str">
        <f t="shared" si="3"/>
        <v>30</v>
      </c>
      <c r="E38" s="1" t="str">
        <f t="shared" si="8"/>
        <v>Gard</v>
      </c>
      <c r="F38" s="1" t="str">
        <f t="shared" si="7"/>
        <v>Ligue Occitanie</v>
      </c>
      <c r="H38"/>
    </row>
    <row r="39" spans="1:8" ht="15.9" customHeight="1" x14ac:dyDescent="0.3">
      <c r="A39" s="4">
        <v>11300012</v>
      </c>
      <c r="B39" s="4" t="s">
        <v>114</v>
      </c>
      <c r="C39" s="1" t="str">
        <f t="shared" si="1"/>
        <v>1130</v>
      </c>
      <c r="D39" s="1" t="str">
        <f t="shared" si="3"/>
        <v>30</v>
      </c>
      <c r="E39" s="1" t="str">
        <f t="shared" si="8"/>
        <v>Gard</v>
      </c>
      <c r="F39" s="1" t="str">
        <f t="shared" si="7"/>
        <v>Ligue Occitanie</v>
      </c>
      <c r="H39"/>
    </row>
    <row r="40" spans="1:8" ht="15.9" customHeight="1" x14ac:dyDescent="0.3">
      <c r="A40" s="4">
        <v>11300014</v>
      </c>
      <c r="B40" s="4" t="s">
        <v>115</v>
      </c>
      <c r="C40" s="1" t="str">
        <f t="shared" si="1"/>
        <v>1130</v>
      </c>
      <c r="D40" s="1" t="str">
        <f t="shared" si="3"/>
        <v>30</v>
      </c>
      <c r="E40" s="1" t="str">
        <f t="shared" si="8"/>
        <v>Gard</v>
      </c>
      <c r="F40" s="1" t="str">
        <f t="shared" si="7"/>
        <v>Ligue Occitanie</v>
      </c>
      <c r="H40"/>
    </row>
    <row r="41" spans="1:8" ht="15.9" customHeight="1" x14ac:dyDescent="0.3">
      <c r="A41" s="4">
        <v>11300015</v>
      </c>
      <c r="B41" s="4" t="s">
        <v>116</v>
      </c>
      <c r="C41" s="1" t="str">
        <f t="shared" si="1"/>
        <v>1130</v>
      </c>
      <c r="D41" s="1" t="str">
        <f t="shared" si="3"/>
        <v>30</v>
      </c>
      <c r="E41" s="1" t="str">
        <f t="shared" si="8"/>
        <v>Gard</v>
      </c>
      <c r="F41" s="1" t="str">
        <f t="shared" si="7"/>
        <v>Ligue Occitanie</v>
      </c>
      <c r="H41"/>
    </row>
    <row r="42" spans="1:8" ht="15.9" customHeight="1" x14ac:dyDescent="0.3">
      <c r="A42" s="4">
        <v>11300016</v>
      </c>
      <c r="B42" s="4" t="s">
        <v>186</v>
      </c>
      <c r="C42" s="1" t="str">
        <f t="shared" si="1"/>
        <v>1130</v>
      </c>
      <c r="D42" s="1" t="str">
        <f t="shared" si="3"/>
        <v>30</v>
      </c>
      <c r="E42" s="1" t="str">
        <f t="shared" si="8"/>
        <v>Gard</v>
      </c>
      <c r="F42" s="1" t="str">
        <f t="shared" si="7"/>
        <v>Ligue Occitanie</v>
      </c>
      <c r="H42"/>
    </row>
    <row r="43" spans="1:8" ht="15.9" customHeight="1" x14ac:dyDescent="0.3">
      <c r="A43" s="4">
        <v>11300017</v>
      </c>
      <c r="B43" s="4" t="s">
        <v>117</v>
      </c>
      <c r="C43" s="1" t="str">
        <f t="shared" si="1"/>
        <v>1130</v>
      </c>
      <c r="D43" s="1" t="str">
        <f t="shared" si="3"/>
        <v>30</v>
      </c>
      <c r="E43" s="1" t="str">
        <f t="shared" si="8"/>
        <v>Gard</v>
      </c>
      <c r="F43" s="1" t="str">
        <f t="shared" si="7"/>
        <v>Ligue Occitanie</v>
      </c>
      <c r="H43"/>
    </row>
    <row r="44" spans="1:8" ht="15.9" customHeight="1" x14ac:dyDescent="0.3">
      <c r="A44" s="4">
        <v>11300018</v>
      </c>
      <c r="B44" s="4" t="s">
        <v>118</v>
      </c>
      <c r="C44" s="1" t="str">
        <f t="shared" si="1"/>
        <v>1130</v>
      </c>
      <c r="D44" s="1" t="str">
        <f t="shared" si="3"/>
        <v>30</v>
      </c>
      <c r="E44" s="1" t="str">
        <f t="shared" si="8"/>
        <v>Gard</v>
      </c>
      <c r="F44" s="1" t="str">
        <f t="shared" si="7"/>
        <v>Ligue Occitanie</v>
      </c>
      <c r="H44"/>
    </row>
    <row r="45" spans="1:8" ht="15.9" customHeight="1" x14ac:dyDescent="0.3">
      <c r="A45" s="4">
        <v>11300019</v>
      </c>
      <c r="B45" s="4" t="s">
        <v>177</v>
      </c>
      <c r="C45" s="1" t="str">
        <f t="shared" si="1"/>
        <v>1130</v>
      </c>
      <c r="D45" s="1" t="str">
        <f t="shared" si="3"/>
        <v>30</v>
      </c>
      <c r="E45" s="1" t="str">
        <f t="shared" si="8"/>
        <v>Gard</v>
      </c>
      <c r="F45" s="1" t="str">
        <f t="shared" si="7"/>
        <v>Ligue Occitanie</v>
      </c>
      <c r="H45"/>
    </row>
    <row r="46" spans="1:8" ht="15.9" customHeight="1" x14ac:dyDescent="0.3">
      <c r="A46" s="4">
        <v>11300021</v>
      </c>
      <c r="B46" s="4" t="s">
        <v>119</v>
      </c>
      <c r="C46" s="1" t="str">
        <f t="shared" si="1"/>
        <v>1130</v>
      </c>
      <c r="D46" s="1" t="str">
        <f t="shared" si="3"/>
        <v>30</v>
      </c>
      <c r="E46" s="1" t="str">
        <f t="shared" si="8"/>
        <v>Gard</v>
      </c>
      <c r="F46" s="1" t="str">
        <f t="shared" si="7"/>
        <v>Ligue Occitanie</v>
      </c>
      <c r="H46"/>
    </row>
    <row r="47" spans="1:8" ht="15.9" customHeight="1" x14ac:dyDescent="0.3">
      <c r="A47" s="4">
        <v>11300022</v>
      </c>
      <c r="B47" s="4" t="s">
        <v>120</v>
      </c>
      <c r="C47" s="1" t="str">
        <f t="shared" si="1"/>
        <v>1130</v>
      </c>
      <c r="D47" s="1" t="str">
        <f t="shared" si="3"/>
        <v>30</v>
      </c>
      <c r="E47" s="1" t="str">
        <f t="shared" si="8"/>
        <v>Gard</v>
      </c>
      <c r="F47" s="1" t="str">
        <f t="shared" si="7"/>
        <v>Ligue Occitanie</v>
      </c>
      <c r="H47"/>
    </row>
    <row r="48" spans="1:8" ht="15.9" customHeight="1" x14ac:dyDescent="0.3">
      <c r="A48" s="4">
        <v>11300023</v>
      </c>
      <c r="B48" s="4" t="s">
        <v>121</v>
      </c>
      <c r="C48" s="1" t="str">
        <f t="shared" si="1"/>
        <v>1130</v>
      </c>
      <c r="D48" s="1" t="str">
        <f t="shared" si="3"/>
        <v>30</v>
      </c>
      <c r="E48" s="1" t="str">
        <f t="shared" si="8"/>
        <v>Gard</v>
      </c>
      <c r="F48" s="1" t="str">
        <f t="shared" si="7"/>
        <v>Ligue Occitanie</v>
      </c>
      <c r="H48"/>
    </row>
    <row r="49" spans="1:8" ht="15.9" customHeight="1" x14ac:dyDescent="0.3">
      <c r="A49" s="4">
        <v>11300025</v>
      </c>
      <c r="B49" s="4" t="s">
        <v>122</v>
      </c>
      <c r="C49" s="1" t="str">
        <f t="shared" si="1"/>
        <v>1130</v>
      </c>
      <c r="D49" s="1" t="str">
        <f t="shared" si="3"/>
        <v>30</v>
      </c>
      <c r="E49" s="1" t="str">
        <f t="shared" si="8"/>
        <v>Gard</v>
      </c>
      <c r="F49" s="1" t="str">
        <f t="shared" si="7"/>
        <v>Ligue Occitanie</v>
      </c>
      <c r="H49"/>
    </row>
    <row r="50" spans="1:8" ht="15.9" customHeight="1" x14ac:dyDescent="0.3">
      <c r="A50" s="4">
        <v>11300028</v>
      </c>
      <c r="B50" s="4" t="s">
        <v>123</v>
      </c>
      <c r="C50" s="1" t="str">
        <f t="shared" si="1"/>
        <v>1130</v>
      </c>
      <c r="D50" s="1" t="str">
        <f t="shared" si="3"/>
        <v>30</v>
      </c>
      <c r="E50" s="1" t="str">
        <f t="shared" si="8"/>
        <v>Gard</v>
      </c>
      <c r="F50" s="1" t="str">
        <f t="shared" si="7"/>
        <v>Ligue Occitanie</v>
      </c>
      <c r="H50"/>
    </row>
    <row r="51" spans="1:8" ht="15.9" customHeight="1" x14ac:dyDescent="0.3">
      <c r="A51" s="4">
        <v>11300032</v>
      </c>
      <c r="B51" s="4" t="s">
        <v>124</v>
      </c>
      <c r="C51" s="1" t="str">
        <f t="shared" si="1"/>
        <v>1130</v>
      </c>
      <c r="D51" s="1" t="str">
        <f t="shared" si="3"/>
        <v>30</v>
      </c>
      <c r="E51" s="1" t="str">
        <f t="shared" si="8"/>
        <v>Gard</v>
      </c>
      <c r="F51" s="1" t="str">
        <f t="shared" si="7"/>
        <v>Ligue Occitanie</v>
      </c>
      <c r="H51"/>
    </row>
    <row r="52" spans="1:8" ht="15.9" customHeight="1" x14ac:dyDescent="0.3">
      <c r="A52" s="4">
        <v>11300039</v>
      </c>
      <c r="B52" s="4" t="s">
        <v>125</v>
      </c>
      <c r="C52" s="1" t="str">
        <f t="shared" si="1"/>
        <v>1130</v>
      </c>
      <c r="D52" s="1" t="str">
        <f t="shared" si="3"/>
        <v>30</v>
      </c>
      <c r="E52" s="1" t="str">
        <f t="shared" si="8"/>
        <v>Gard</v>
      </c>
      <c r="F52" s="1" t="str">
        <f t="shared" si="7"/>
        <v>Ligue Occitanie</v>
      </c>
      <c r="H52"/>
    </row>
    <row r="53" spans="1:8" ht="15.9" customHeight="1" x14ac:dyDescent="0.3">
      <c r="A53" s="4">
        <v>11300040</v>
      </c>
      <c r="B53" s="4" t="s">
        <v>126</v>
      </c>
      <c r="C53" s="1" t="str">
        <f t="shared" si="1"/>
        <v>1130</v>
      </c>
      <c r="D53" s="1" t="str">
        <f t="shared" si="3"/>
        <v>30</v>
      </c>
      <c r="E53" s="1" t="str">
        <f t="shared" si="8"/>
        <v>Gard</v>
      </c>
      <c r="F53" s="1" t="str">
        <f t="shared" si="7"/>
        <v>Ligue Occitanie</v>
      </c>
      <c r="H53"/>
    </row>
    <row r="54" spans="1:8" ht="15.9" customHeight="1" x14ac:dyDescent="0.3">
      <c r="A54" s="4">
        <v>11300041</v>
      </c>
      <c r="B54" s="4" t="s">
        <v>127</v>
      </c>
      <c r="C54" s="1" t="str">
        <f t="shared" si="1"/>
        <v>1130</v>
      </c>
      <c r="D54" s="1" t="str">
        <f t="shared" si="3"/>
        <v>30</v>
      </c>
      <c r="E54" s="1" t="str">
        <f t="shared" si="8"/>
        <v>Gard</v>
      </c>
      <c r="F54" s="1" t="str">
        <f t="shared" si="7"/>
        <v>Ligue Occitanie</v>
      </c>
      <c r="H54"/>
    </row>
    <row r="55" spans="1:8" ht="15.9" customHeight="1" x14ac:dyDescent="0.3">
      <c r="A55" s="4">
        <v>11300047</v>
      </c>
      <c r="B55" s="4" t="s">
        <v>128</v>
      </c>
      <c r="C55" s="1" t="str">
        <f t="shared" si="1"/>
        <v>1130</v>
      </c>
      <c r="D55" s="1" t="str">
        <f t="shared" si="3"/>
        <v>30</v>
      </c>
      <c r="E55" s="1" t="str">
        <f t="shared" si="8"/>
        <v>Gard</v>
      </c>
      <c r="F55" s="1" t="str">
        <f t="shared" si="7"/>
        <v>Ligue Occitanie</v>
      </c>
      <c r="H55"/>
    </row>
    <row r="56" spans="1:8" ht="15.9" customHeight="1" x14ac:dyDescent="0.3">
      <c r="A56" s="4">
        <v>11300050</v>
      </c>
      <c r="B56" s="4" t="s">
        <v>129</v>
      </c>
      <c r="C56" s="1" t="str">
        <f t="shared" si="1"/>
        <v>1130</v>
      </c>
      <c r="D56" s="1" t="str">
        <f t="shared" si="3"/>
        <v>30</v>
      </c>
      <c r="E56" s="1" t="str">
        <f t="shared" si="8"/>
        <v>Gard</v>
      </c>
      <c r="F56" s="1" t="str">
        <f t="shared" si="7"/>
        <v>Ligue Occitanie</v>
      </c>
      <c r="H56"/>
    </row>
    <row r="57" spans="1:8" ht="15.9" customHeight="1" x14ac:dyDescent="0.3">
      <c r="A57" s="4">
        <v>11300055</v>
      </c>
      <c r="B57" s="4" t="s">
        <v>130</v>
      </c>
      <c r="C57" s="1" t="str">
        <f t="shared" si="1"/>
        <v>1130</v>
      </c>
      <c r="D57" s="1" t="str">
        <f t="shared" si="3"/>
        <v>30</v>
      </c>
      <c r="E57" s="1" t="str">
        <f t="shared" si="8"/>
        <v>Gard</v>
      </c>
      <c r="F57" s="1" t="str">
        <f t="shared" si="7"/>
        <v>Ligue Occitanie</v>
      </c>
      <c r="H57"/>
    </row>
    <row r="58" spans="1:8" ht="15.9" customHeight="1" x14ac:dyDescent="0.3">
      <c r="A58" s="4">
        <v>11300056</v>
      </c>
      <c r="B58" s="4" t="s">
        <v>196</v>
      </c>
      <c r="C58" s="1" t="str">
        <f t="shared" si="1"/>
        <v>1130</v>
      </c>
      <c r="D58" s="1" t="str">
        <f t="shared" si="3"/>
        <v>30</v>
      </c>
      <c r="E58" s="1" t="str">
        <f t="shared" si="8"/>
        <v>Gard</v>
      </c>
      <c r="F58" s="1" t="str">
        <f t="shared" si="7"/>
        <v>Ligue Occitanie</v>
      </c>
      <c r="H58"/>
    </row>
    <row r="59" spans="1:8" ht="15.9" customHeight="1" x14ac:dyDescent="0.3">
      <c r="A59" s="4">
        <v>11300057</v>
      </c>
      <c r="B59" s="4" t="s">
        <v>261</v>
      </c>
      <c r="C59" s="1" t="str">
        <f t="shared" ref="C59" si="9">LEFT(A59,4)</f>
        <v>1130</v>
      </c>
      <c r="D59" s="1" t="str">
        <f t="shared" ref="D59" si="10">RIGHT(C59,2)</f>
        <v>30</v>
      </c>
      <c r="E59" s="1" t="str">
        <f t="shared" ref="E59" si="11">VLOOKUP(D59,cd,2,FALSE)</f>
        <v>Gard</v>
      </c>
      <c r="F59" s="1" t="str">
        <f t="shared" si="7"/>
        <v>Ligue Occitanie</v>
      </c>
      <c r="H59"/>
    </row>
    <row r="60" spans="1:8" ht="15.9" customHeight="1" x14ac:dyDescent="0.3">
      <c r="A60" s="4">
        <v>11310005</v>
      </c>
      <c r="B60" s="4" t="s">
        <v>32</v>
      </c>
      <c r="C60" s="1" t="str">
        <f t="shared" si="1"/>
        <v>1131</v>
      </c>
      <c r="D60" s="1" t="str">
        <f t="shared" si="3"/>
        <v>31</v>
      </c>
      <c r="E60" s="1" t="str">
        <f t="shared" si="8"/>
        <v>Haute Garonne</v>
      </c>
      <c r="F60" s="1" t="str">
        <f t="shared" si="7"/>
        <v>Ligue Occitanie</v>
      </c>
      <c r="H60"/>
    </row>
    <row r="61" spans="1:8" ht="15.9" customHeight="1" x14ac:dyDescent="0.3">
      <c r="A61" s="4">
        <v>11310006</v>
      </c>
      <c r="B61" s="4" t="s">
        <v>33</v>
      </c>
      <c r="C61" s="1" t="str">
        <f t="shared" si="1"/>
        <v>1131</v>
      </c>
      <c r="D61" s="1" t="str">
        <f t="shared" si="3"/>
        <v>31</v>
      </c>
      <c r="E61" s="1" t="str">
        <f t="shared" si="8"/>
        <v>Haute Garonne</v>
      </c>
      <c r="F61" s="1" t="str">
        <f t="shared" si="7"/>
        <v>Ligue Occitanie</v>
      </c>
      <c r="H61"/>
    </row>
    <row r="62" spans="1:8" ht="15.9" customHeight="1" x14ac:dyDescent="0.3">
      <c r="A62" s="4">
        <v>11310008</v>
      </c>
      <c r="B62" s="4" t="s">
        <v>187</v>
      </c>
      <c r="C62" s="1" t="str">
        <f t="shared" si="1"/>
        <v>1131</v>
      </c>
      <c r="D62" s="1" t="str">
        <f t="shared" si="3"/>
        <v>31</v>
      </c>
      <c r="E62" s="1" t="str">
        <f t="shared" si="8"/>
        <v>Haute Garonne</v>
      </c>
      <c r="F62" s="1" t="str">
        <f t="shared" si="7"/>
        <v>Ligue Occitanie</v>
      </c>
      <c r="H62"/>
    </row>
    <row r="63" spans="1:8" ht="15.9" customHeight="1" x14ac:dyDescent="0.3">
      <c r="A63" s="4">
        <v>11310011</v>
      </c>
      <c r="B63" s="4" t="s">
        <v>178</v>
      </c>
      <c r="C63" s="1" t="str">
        <f t="shared" si="1"/>
        <v>1131</v>
      </c>
      <c r="D63" s="1" t="str">
        <f t="shared" si="3"/>
        <v>31</v>
      </c>
      <c r="E63" s="1" t="str">
        <f t="shared" si="8"/>
        <v>Haute Garonne</v>
      </c>
      <c r="F63" s="1" t="str">
        <f t="shared" si="7"/>
        <v>Ligue Occitanie</v>
      </c>
      <c r="H63"/>
    </row>
    <row r="64" spans="1:8" ht="15.9" customHeight="1" x14ac:dyDescent="0.3">
      <c r="A64" s="4">
        <v>11310019</v>
      </c>
      <c r="B64" s="4" t="s">
        <v>34</v>
      </c>
      <c r="C64" s="1" t="str">
        <f t="shared" si="1"/>
        <v>1131</v>
      </c>
      <c r="D64" s="1" t="str">
        <f t="shared" si="3"/>
        <v>31</v>
      </c>
      <c r="E64" s="1" t="str">
        <f t="shared" si="8"/>
        <v>Haute Garonne</v>
      </c>
      <c r="F64" s="1" t="str">
        <f t="shared" si="7"/>
        <v>Ligue Occitanie</v>
      </c>
      <c r="H64"/>
    </row>
    <row r="65" spans="1:8" ht="15.9" customHeight="1" x14ac:dyDescent="0.3">
      <c r="A65" s="4">
        <v>11310029</v>
      </c>
      <c r="B65" s="4" t="s">
        <v>35</v>
      </c>
      <c r="C65" s="1" t="str">
        <f t="shared" si="1"/>
        <v>1131</v>
      </c>
      <c r="D65" s="1" t="str">
        <f t="shared" si="3"/>
        <v>31</v>
      </c>
      <c r="E65" s="1" t="str">
        <f t="shared" si="8"/>
        <v>Haute Garonne</v>
      </c>
      <c r="F65" s="1" t="str">
        <f t="shared" si="7"/>
        <v>Ligue Occitanie</v>
      </c>
      <c r="H65"/>
    </row>
    <row r="66" spans="1:8" ht="15.9" customHeight="1" x14ac:dyDescent="0.3">
      <c r="A66" s="4">
        <v>11310033</v>
      </c>
      <c r="B66" s="4" t="s">
        <v>36</v>
      </c>
      <c r="C66" s="1" t="str">
        <f t="shared" si="1"/>
        <v>1131</v>
      </c>
      <c r="D66" s="1" t="str">
        <f t="shared" si="3"/>
        <v>31</v>
      </c>
      <c r="E66" s="1" t="str">
        <f t="shared" si="8"/>
        <v>Haute Garonne</v>
      </c>
      <c r="F66" s="1" t="str">
        <f t="shared" ref="F66:F97" si="12">VLOOKUP(E66,I:J,2,FALSE)</f>
        <v>Ligue Occitanie</v>
      </c>
      <c r="H66"/>
    </row>
    <row r="67" spans="1:8" ht="15.9" customHeight="1" x14ac:dyDescent="0.3">
      <c r="A67" s="4">
        <v>11310047</v>
      </c>
      <c r="B67" s="4" t="s">
        <v>37</v>
      </c>
      <c r="C67" s="1" t="str">
        <f t="shared" si="1"/>
        <v>1131</v>
      </c>
      <c r="D67" s="1" t="str">
        <f t="shared" si="3"/>
        <v>31</v>
      </c>
      <c r="E67" s="1" t="str">
        <f t="shared" si="8"/>
        <v>Haute Garonne</v>
      </c>
      <c r="F67" s="1" t="str">
        <f t="shared" si="12"/>
        <v>Ligue Occitanie</v>
      </c>
      <c r="H67"/>
    </row>
    <row r="68" spans="1:8" ht="15.9" customHeight="1" x14ac:dyDescent="0.3">
      <c r="A68" s="4">
        <v>11310060</v>
      </c>
      <c r="B68" s="4" t="s">
        <v>38</v>
      </c>
      <c r="C68" s="1" t="str">
        <f t="shared" si="1"/>
        <v>1131</v>
      </c>
      <c r="D68" s="1" t="str">
        <f t="shared" si="3"/>
        <v>31</v>
      </c>
      <c r="E68" s="1" t="str">
        <f t="shared" ref="E68:E101" si="13">VLOOKUP(D68,cd,2,FALSE)</f>
        <v>Haute Garonne</v>
      </c>
      <c r="F68" s="1" t="str">
        <f t="shared" si="12"/>
        <v>Ligue Occitanie</v>
      </c>
      <c r="H68"/>
    </row>
    <row r="69" spans="1:8" ht="15.9" customHeight="1" x14ac:dyDescent="0.3">
      <c r="A69" s="4">
        <v>11310064</v>
      </c>
      <c r="B69" s="4" t="s">
        <v>39</v>
      </c>
      <c r="C69" s="1" t="str">
        <f t="shared" ref="C69:C134" si="14">LEFT(A69,4)</f>
        <v>1131</v>
      </c>
      <c r="D69" s="1" t="str">
        <f t="shared" ref="D69:D134" si="15">RIGHT(C69,2)</f>
        <v>31</v>
      </c>
      <c r="E69" s="1" t="str">
        <f t="shared" si="13"/>
        <v>Haute Garonne</v>
      </c>
      <c r="F69" s="1" t="str">
        <f t="shared" si="12"/>
        <v>Ligue Occitanie</v>
      </c>
      <c r="H69"/>
    </row>
    <row r="70" spans="1:8" ht="15.9" customHeight="1" x14ac:dyDescent="0.3">
      <c r="A70" s="4">
        <v>11310070</v>
      </c>
      <c r="B70" s="4" t="s">
        <v>40</v>
      </c>
      <c r="C70" s="1" t="str">
        <f t="shared" si="14"/>
        <v>1131</v>
      </c>
      <c r="D70" s="1" t="str">
        <f t="shared" si="15"/>
        <v>31</v>
      </c>
      <c r="E70" s="1" t="str">
        <f t="shared" si="13"/>
        <v>Haute Garonne</v>
      </c>
      <c r="F70" s="1" t="str">
        <f t="shared" si="12"/>
        <v>Ligue Occitanie</v>
      </c>
      <c r="H70"/>
    </row>
    <row r="71" spans="1:8" ht="15.9" customHeight="1" x14ac:dyDescent="0.3">
      <c r="A71" s="4">
        <v>11310075</v>
      </c>
      <c r="B71" s="4" t="s">
        <v>41</v>
      </c>
      <c r="C71" s="1" t="str">
        <f t="shared" si="14"/>
        <v>1131</v>
      </c>
      <c r="D71" s="1" t="str">
        <f t="shared" si="15"/>
        <v>31</v>
      </c>
      <c r="E71" s="1" t="str">
        <f t="shared" si="13"/>
        <v>Haute Garonne</v>
      </c>
      <c r="F71" s="1" t="str">
        <f t="shared" si="12"/>
        <v>Ligue Occitanie</v>
      </c>
      <c r="H71"/>
    </row>
    <row r="72" spans="1:8" ht="15.9" customHeight="1" x14ac:dyDescent="0.3">
      <c r="A72" s="4">
        <v>11310076</v>
      </c>
      <c r="B72" s="4" t="s">
        <v>42</v>
      </c>
      <c r="C72" s="1" t="str">
        <f t="shared" si="14"/>
        <v>1131</v>
      </c>
      <c r="D72" s="1" t="str">
        <f t="shared" si="15"/>
        <v>31</v>
      </c>
      <c r="E72" s="1" t="str">
        <f t="shared" si="13"/>
        <v>Haute Garonne</v>
      </c>
      <c r="F72" s="1" t="str">
        <f t="shared" si="12"/>
        <v>Ligue Occitanie</v>
      </c>
      <c r="H72"/>
    </row>
    <row r="73" spans="1:8" ht="15.9" customHeight="1" x14ac:dyDescent="0.3">
      <c r="A73" s="4">
        <v>11310077</v>
      </c>
      <c r="B73" s="4" t="s">
        <v>43</v>
      </c>
      <c r="C73" s="1" t="str">
        <f t="shared" si="14"/>
        <v>1131</v>
      </c>
      <c r="D73" s="1" t="str">
        <f t="shared" si="15"/>
        <v>31</v>
      </c>
      <c r="E73" s="1" t="str">
        <f t="shared" si="13"/>
        <v>Haute Garonne</v>
      </c>
      <c r="F73" s="1" t="str">
        <f t="shared" si="12"/>
        <v>Ligue Occitanie</v>
      </c>
      <c r="H73"/>
    </row>
    <row r="74" spans="1:8" ht="15.9" customHeight="1" x14ac:dyDescent="0.3">
      <c r="A74" s="4">
        <v>11310098</v>
      </c>
      <c r="B74" s="4" t="s">
        <v>44</v>
      </c>
      <c r="C74" s="1" t="str">
        <f t="shared" si="14"/>
        <v>1131</v>
      </c>
      <c r="D74" s="1" t="str">
        <f t="shared" si="15"/>
        <v>31</v>
      </c>
      <c r="E74" s="1" t="str">
        <f t="shared" si="13"/>
        <v>Haute Garonne</v>
      </c>
      <c r="F74" s="1" t="str">
        <f t="shared" si="12"/>
        <v>Ligue Occitanie</v>
      </c>
      <c r="H74"/>
    </row>
    <row r="75" spans="1:8" ht="15.9" customHeight="1" x14ac:dyDescent="0.3">
      <c r="A75" s="4">
        <v>11310099</v>
      </c>
      <c r="B75" s="4" t="s">
        <v>45</v>
      </c>
      <c r="C75" s="1" t="str">
        <f t="shared" si="14"/>
        <v>1131</v>
      </c>
      <c r="D75" s="1" t="str">
        <f t="shared" si="15"/>
        <v>31</v>
      </c>
      <c r="E75" s="1" t="str">
        <f t="shared" si="13"/>
        <v>Haute Garonne</v>
      </c>
      <c r="F75" s="1" t="str">
        <f t="shared" si="12"/>
        <v>Ligue Occitanie</v>
      </c>
      <c r="H75"/>
    </row>
    <row r="76" spans="1:8" ht="15.9" customHeight="1" x14ac:dyDescent="0.3">
      <c r="A76" s="4">
        <v>11310115</v>
      </c>
      <c r="B76" s="4" t="s">
        <v>46</v>
      </c>
      <c r="C76" s="1" t="str">
        <f t="shared" si="14"/>
        <v>1131</v>
      </c>
      <c r="D76" s="1" t="str">
        <f t="shared" si="15"/>
        <v>31</v>
      </c>
      <c r="E76" s="1" t="str">
        <f t="shared" si="13"/>
        <v>Haute Garonne</v>
      </c>
      <c r="F76" s="1" t="str">
        <f t="shared" si="12"/>
        <v>Ligue Occitanie</v>
      </c>
      <c r="H76"/>
    </row>
    <row r="77" spans="1:8" ht="15.9" customHeight="1" x14ac:dyDescent="0.3">
      <c r="A77" s="4">
        <v>11310117</v>
      </c>
      <c r="B77" s="4" t="s">
        <v>47</v>
      </c>
      <c r="C77" s="1" t="str">
        <f t="shared" si="14"/>
        <v>1131</v>
      </c>
      <c r="D77" s="1" t="str">
        <f t="shared" si="15"/>
        <v>31</v>
      </c>
      <c r="E77" s="1" t="str">
        <f t="shared" si="13"/>
        <v>Haute Garonne</v>
      </c>
      <c r="F77" s="1" t="str">
        <f t="shared" si="12"/>
        <v>Ligue Occitanie</v>
      </c>
      <c r="H77"/>
    </row>
    <row r="78" spans="1:8" ht="15.9" customHeight="1" x14ac:dyDescent="0.3">
      <c r="A78" s="4">
        <v>11310121</v>
      </c>
      <c r="B78" s="4" t="s">
        <v>48</v>
      </c>
      <c r="C78" s="1" t="str">
        <f t="shared" si="14"/>
        <v>1131</v>
      </c>
      <c r="D78" s="1" t="str">
        <f t="shared" si="15"/>
        <v>31</v>
      </c>
      <c r="E78" s="1" t="str">
        <f t="shared" si="13"/>
        <v>Haute Garonne</v>
      </c>
      <c r="F78" s="1" t="str">
        <f t="shared" si="12"/>
        <v>Ligue Occitanie</v>
      </c>
      <c r="H78"/>
    </row>
    <row r="79" spans="1:8" ht="15.9" customHeight="1" x14ac:dyDescent="0.3">
      <c r="A79" s="4">
        <v>11310123</v>
      </c>
      <c r="B79" s="4" t="s">
        <v>49</v>
      </c>
      <c r="C79" s="1" t="str">
        <f t="shared" si="14"/>
        <v>1131</v>
      </c>
      <c r="D79" s="1" t="str">
        <f t="shared" si="15"/>
        <v>31</v>
      </c>
      <c r="E79" s="1" t="str">
        <f t="shared" si="13"/>
        <v>Haute Garonne</v>
      </c>
      <c r="F79" s="1" t="str">
        <f t="shared" si="12"/>
        <v>Ligue Occitanie</v>
      </c>
      <c r="H79"/>
    </row>
    <row r="80" spans="1:8" ht="15.9" customHeight="1" x14ac:dyDescent="0.3">
      <c r="A80" s="4">
        <v>11310124</v>
      </c>
      <c r="B80" s="4" t="s">
        <v>50</v>
      </c>
      <c r="C80" s="1" t="str">
        <f t="shared" si="14"/>
        <v>1131</v>
      </c>
      <c r="D80" s="1" t="str">
        <f t="shared" si="15"/>
        <v>31</v>
      </c>
      <c r="E80" s="1" t="str">
        <f t="shared" si="13"/>
        <v>Haute Garonne</v>
      </c>
      <c r="F80" s="1" t="str">
        <f t="shared" si="12"/>
        <v>Ligue Occitanie</v>
      </c>
      <c r="H80"/>
    </row>
    <row r="81" spans="1:8" ht="15.9" customHeight="1" x14ac:dyDescent="0.3">
      <c r="A81" s="4">
        <v>11310126</v>
      </c>
      <c r="B81" s="4" t="s">
        <v>51</v>
      </c>
      <c r="C81" s="1" t="str">
        <f t="shared" si="14"/>
        <v>1131</v>
      </c>
      <c r="D81" s="1" t="str">
        <f t="shared" si="15"/>
        <v>31</v>
      </c>
      <c r="E81" s="1" t="str">
        <f t="shared" si="13"/>
        <v>Haute Garonne</v>
      </c>
      <c r="F81" s="1" t="str">
        <f t="shared" si="12"/>
        <v>Ligue Occitanie</v>
      </c>
      <c r="H81"/>
    </row>
    <row r="82" spans="1:8" ht="15.9" customHeight="1" x14ac:dyDescent="0.3">
      <c r="A82" s="4">
        <v>11310129</v>
      </c>
      <c r="B82" s="4" t="s">
        <v>52</v>
      </c>
      <c r="C82" s="1" t="str">
        <f t="shared" si="14"/>
        <v>1131</v>
      </c>
      <c r="D82" s="1" t="str">
        <f t="shared" si="15"/>
        <v>31</v>
      </c>
      <c r="E82" s="1" t="str">
        <f t="shared" si="13"/>
        <v>Haute Garonne</v>
      </c>
      <c r="F82" s="1" t="str">
        <f t="shared" si="12"/>
        <v>Ligue Occitanie</v>
      </c>
      <c r="H82"/>
    </row>
    <row r="83" spans="1:8" ht="15.9" customHeight="1" x14ac:dyDescent="0.3">
      <c r="A83" s="4">
        <v>11310130</v>
      </c>
      <c r="B83" s="4" t="s">
        <v>53</v>
      </c>
      <c r="C83" s="1" t="str">
        <f t="shared" si="14"/>
        <v>1131</v>
      </c>
      <c r="D83" s="1" t="str">
        <f t="shared" si="15"/>
        <v>31</v>
      </c>
      <c r="E83" s="1" t="str">
        <f t="shared" si="13"/>
        <v>Haute Garonne</v>
      </c>
      <c r="F83" s="1" t="str">
        <f t="shared" si="12"/>
        <v>Ligue Occitanie</v>
      </c>
      <c r="H83"/>
    </row>
    <row r="84" spans="1:8" ht="15.9" customHeight="1" x14ac:dyDescent="0.3">
      <c r="A84" s="4">
        <v>11310131</v>
      </c>
      <c r="B84" s="4" t="s">
        <v>54</v>
      </c>
      <c r="C84" s="1" t="str">
        <f t="shared" si="14"/>
        <v>1131</v>
      </c>
      <c r="D84" s="1" t="str">
        <f t="shared" si="15"/>
        <v>31</v>
      </c>
      <c r="E84" s="1" t="str">
        <f t="shared" si="13"/>
        <v>Haute Garonne</v>
      </c>
      <c r="F84" s="1" t="str">
        <f t="shared" si="12"/>
        <v>Ligue Occitanie</v>
      </c>
      <c r="H84"/>
    </row>
    <row r="85" spans="1:8" ht="15.9" customHeight="1" x14ac:dyDescent="0.3">
      <c r="A85" s="4">
        <v>11310132</v>
      </c>
      <c r="B85" s="4" t="s">
        <v>197</v>
      </c>
      <c r="C85" s="1" t="str">
        <f t="shared" si="14"/>
        <v>1131</v>
      </c>
      <c r="D85" s="1" t="str">
        <f t="shared" si="15"/>
        <v>31</v>
      </c>
      <c r="E85" s="1" t="str">
        <f t="shared" si="13"/>
        <v>Haute Garonne</v>
      </c>
      <c r="F85" s="1" t="str">
        <f t="shared" si="12"/>
        <v>Ligue Occitanie</v>
      </c>
      <c r="H85"/>
    </row>
    <row r="86" spans="1:8" ht="15.9" customHeight="1" x14ac:dyDescent="0.3">
      <c r="A86" s="4">
        <v>11310133</v>
      </c>
      <c r="B86" s="4" t="s">
        <v>262</v>
      </c>
      <c r="C86" s="1" t="str">
        <f t="shared" ref="C86" si="16">LEFT(A86,4)</f>
        <v>1131</v>
      </c>
      <c r="D86" s="1" t="str">
        <f t="shared" ref="D86" si="17">RIGHT(C86,2)</f>
        <v>31</v>
      </c>
      <c r="E86" s="1" t="str">
        <f t="shared" ref="E86" si="18">VLOOKUP(D86,cd,2,FALSE)</f>
        <v>Haute Garonne</v>
      </c>
      <c r="F86" s="1" t="str">
        <f t="shared" si="12"/>
        <v>Ligue Occitanie</v>
      </c>
      <c r="H86"/>
    </row>
    <row r="87" spans="1:8" ht="15.9" customHeight="1" x14ac:dyDescent="0.3">
      <c r="A87" s="4">
        <v>11320005</v>
      </c>
      <c r="B87" s="4" t="s">
        <v>55</v>
      </c>
      <c r="C87" s="1" t="str">
        <f t="shared" si="14"/>
        <v>1132</v>
      </c>
      <c r="D87" s="1" t="str">
        <f t="shared" si="15"/>
        <v>32</v>
      </c>
      <c r="E87" s="1" t="str">
        <f t="shared" si="13"/>
        <v>Gers</v>
      </c>
      <c r="F87" s="1" t="str">
        <f t="shared" si="12"/>
        <v>Ligue Occitanie</v>
      </c>
      <c r="H87"/>
    </row>
    <row r="88" spans="1:8" ht="15.9" customHeight="1" x14ac:dyDescent="0.3">
      <c r="A88" s="4">
        <v>11320027</v>
      </c>
      <c r="B88" s="4" t="s">
        <v>56</v>
      </c>
      <c r="C88" s="1" t="str">
        <f t="shared" si="14"/>
        <v>1132</v>
      </c>
      <c r="D88" s="1" t="str">
        <f t="shared" si="15"/>
        <v>32</v>
      </c>
      <c r="E88" s="1" t="str">
        <f t="shared" si="13"/>
        <v>Gers</v>
      </c>
      <c r="F88" s="1" t="str">
        <f t="shared" si="12"/>
        <v>Ligue Occitanie</v>
      </c>
      <c r="H88"/>
    </row>
    <row r="89" spans="1:8" ht="15.9" customHeight="1" x14ac:dyDescent="0.3">
      <c r="A89" s="4">
        <v>11320031</v>
      </c>
      <c r="B89" s="4" t="s">
        <v>57</v>
      </c>
      <c r="C89" s="1" t="str">
        <f t="shared" si="14"/>
        <v>1132</v>
      </c>
      <c r="D89" s="1" t="str">
        <f t="shared" si="15"/>
        <v>32</v>
      </c>
      <c r="E89" s="1" t="str">
        <f t="shared" si="13"/>
        <v>Gers</v>
      </c>
      <c r="F89" s="1" t="str">
        <f t="shared" si="12"/>
        <v>Ligue Occitanie</v>
      </c>
      <c r="H89"/>
    </row>
    <row r="90" spans="1:8" ht="15.9" customHeight="1" x14ac:dyDescent="0.3">
      <c r="A90" s="4">
        <v>11320032</v>
      </c>
      <c r="B90" s="4" t="s">
        <v>58</v>
      </c>
      <c r="C90" s="1" t="str">
        <f t="shared" si="14"/>
        <v>1132</v>
      </c>
      <c r="D90" s="1" t="str">
        <f t="shared" si="15"/>
        <v>32</v>
      </c>
      <c r="E90" s="1" t="str">
        <f t="shared" si="13"/>
        <v>Gers</v>
      </c>
      <c r="F90" s="1" t="str">
        <f t="shared" si="12"/>
        <v>Ligue Occitanie</v>
      </c>
      <c r="H90"/>
    </row>
    <row r="91" spans="1:8" ht="15.9" customHeight="1" x14ac:dyDescent="0.3">
      <c r="A91" s="4">
        <v>11320033</v>
      </c>
      <c r="B91" s="4" t="s">
        <v>59</v>
      </c>
      <c r="C91" s="1" t="str">
        <f t="shared" si="14"/>
        <v>1132</v>
      </c>
      <c r="D91" s="1" t="str">
        <f t="shared" si="15"/>
        <v>32</v>
      </c>
      <c r="E91" s="1" t="str">
        <f t="shared" si="13"/>
        <v>Gers</v>
      </c>
      <c r="F91" s="1" t="str">
        <f t="shared" si="12"/>
        <v>Ligue Occitanie</v>
      </c>
      <c r="H91"/>
    </row>
    <row r="92" spans="1:8" ht="15.9" customHeight="1" x14ac:dyDescent="0.3">
      <c r="A92" s="4">
        <v>11320039</v>
      </c>
      <c r="B92" s="4" t="s">
        <v>60</v>
      </c>
      <c r="C92" s="1" t="str">
        <f t="shared" si="14"/>
        <v>1132</v>
      </c>
      <c r="D92" s="1" t="str">
        <f t="shared" si="15"/>
        <v>32</v>
      </c>
      <c r="E92" s="1" t="str">
        <f t="shared" si="13"/>
        <v>Gers</v>
      </c>
      <c r="F92" s="1" t="str">
        <f t="shared" si="12"/>
        <v>Ligue Occitanie</v>
      </c>
      <c r="H92"/>
    </row>
    <row r="93" spans="1:8" ht="15.9" customHeight="1" x14ac:dyDescent="0.3">
      <c r="A93" s="4">
        <v>11320040</v>
      </c>
      <c r="B93" s="4" t="s">
        <v>61</v>
      </c>
      <c r="C93" s="1" t="str">
        <f t="shared" si="14"/>
        <v>1132</v>
      </c>
      <c r="D93" s="1" t="str">
        <f t="shared" si="15"/>
        <v>32</v>
      </c>
      <c r="E93" s="1" t="str">
        <f t="shared" si="13"/>
        <v>Gers</v>
      </c>
      <c r="F93" s="1" t="str">
        <f t="shared" si="12"/>
        <v>Ligue Occitanie</v>
      </c>
      <c r="H93"/>
    </row>
    <row r="94" spans="1:8" ht="15.9" customHeight="1" x14ac:dyDescent="0.3">
      <c r="A94" s="4">
        <v>11320041</v>
      </c>
      <c r="B94" s="4" t="s">
        <v>62</v>
      </c>
      <c r="C94" s="1" t="str">
        <f t="shared" si="14"/>
        <v>1132</v>
      </c>
      <c r="D94" s="1" t="str">
        <f t="shared" si="15"/>
        <v>32</v>
      </c>
      <c r="E94" s="1" t="str">
        <f t="shared" si="13"/>
        <v>Gers</v>
      </c>
      <c r="F94" s="1" t="str">
        <f t="shared" si="12"/>
        <v>Ligue Occitanie</v>
      </c>
      <c r="H94"/>
    </row>
    <row r="95" spans="1:8" ht="15.9" customHeight="1" x14ac:dyDescent="0.3">
      <c r="A95" s="4">
        <v>11320042</v>
      </c>
      <c r="B95" s="4" t="s">
        <v>63</v>
      </c>
      <c r="C95" s="1" t="str">
        <f t="shared" si="14"/>
        <v>1132</v>
      </c>
      <c r="D95" s="1" t="str">
        <f t="shared" si="15"/>
        <v>32</v>
      </c>
      <c r="E95" s="1" t="str">
        <f t="shared" si="13"/>
        <v>Gers</v>
      </c>
      <c r="F95" s="1" t="str">
        <f t="shared" si="12"/>
        <v>Ligue Occitanie</v>
      </c>
      <c r="H95"/>
    </row>
    <row r="96" spans="1:8" ht="15.9" customHeight="1" x14ac:dyDescent="0.3">
      <c r="A96" s="4">
        <v>11320045</v>
      </c>
      <c r="B96" s="4" t="s">
        <v>179</v>
      </c>
      <c r="C96" s="1" t="str">
        <f t="shared" si="14"/>
        <v>1132</v>
      </c>
      <c r="D96" s="1" t="str">
        <f t="shared" si="15"/>
        <v>32</v>
      </c>
      <c r="E96" s="1" t="str">
        <f t="shared" si="13"/>
        <v>Gers</v>
      </c>
      <c r="F96" s="1" t="str">
        <f t="shared" si="12"/>
        <v>Ligue Occitanie</v>
      </c>
      <c r="H96"/>
    </row>
    <row r="97" spans="1:8" ht="15.9" customHeight="1" x14ac:dyDescent="0.3">
      <c r="A97" s="4">
        <v>11320046</v>
      </c>
      <c r="B97" s="4" t="s">
        <v>444</v>
      </c>
      <c r="C97" s="1" t="str">
        <f t="shared" ref="C97" si="19">LEFT(A97,4)</f>
        <v>1132</v>
      </c>
      <c r="D97" s="1" t="str">
        <f t="shared" ref="D97" si="20">RIGHT(C97,2)</f>
        <v>32</v>
      </c>
      <c r="E97" s="1" t="str">
        <f t="shared" ref="E97" si="21">VLOOKUP(D97,cd,2,FALSE)</f>
        <v>Gers</v>
      </c>
      <c r="F97" s="1" t="str">
        <f t="shared" si="12"/>
        <v>Ligue Occitanie</v>
      </c>
      <c r="H97"/>
    </row>
    <row r="98" spans="1:8" ht="15.9" customHeight="1" x14ac:dyDescent="0.3">
      <c r="A98" s="4">
        <v>11340001</v>
      </c>
      <c r="B98" s="4" t="s">
        <v>131</v>
      </c>
      <c r="C98" s="1" t="str">
        <f t="shared" si="14"/>
        <v>1134</v>
      </c>
      <c r="D98" s="1" t="str">
        <f t="shared" si="15"/>
        <v>34</v>
      </c>
      <c r="E98" s="1" t="str">
        <f t="shared" si="13"/>
        <v>Hérault</v>
      </c>
      <c r="F98" s="1" t="str">
        <f t="shared" ref="F98:F129" si="22">VLOOKUP(E98,I:J,2,FALSE)</f>
        <v>Ligue Occitanie</v>
      </c>
      <c r="H98"/>
    </row>
    <row r="99" spans="1:8" ht="15.9" customHeight="1" x14ac:dyDescent="0.3">
      <c r="A99" s="4">
        <v>11340003</v>
      </c>
      <c r="B99" s="4" t="s">
        <v>132</v>
      </c>
      <c r="C99" s="1" t="str">
        <f t="shared" si="14"/>
        <v>1134</v>
      </c>
      <c r="D99" s="1" t="str">
        <f t="shared" si="15"/>
        <v>34</v>
      </c>
      <c r="E99" s="1" t="str">
        <f t="shared" si="13"/>
        <v>Hérault</v>
      </c>
      <c r="F99" s="1" t="str">
        <f t="shared" si="22"/>
        <v>Ligue Occitanie</v>
      </c>
      <c r="H99"/>
    </row>
    <row r="100" spans="1:8" ht="15.9" customHeight="1" x14ac:dyDescent="0.3">
      <c r="A100" s="4">
        <v>11340007</v>
      </c>
      <c r="B100" s="4" t="s">
        <v>133</v>
      </c>
      <c r="C100" s="1" t="str">
        <f t="shared" si="14"/>
        <v>1134</v>
      </c>
      <c r="D100" s="1" t="str">
        <f t="shared" si="15"/>
        <v>34</v>
      </c>
      <c r="E100" s="1" t="str">
        <f t="shared" si="13"/>
        <v>Hérault</v>
      </c>
      <c r="F100" s="1" t="str">
        <f t="shared" si="22"/>
        <v>Ligue Occitanie</v>
      </c>
      <c r="H100"/>
    </row>
    <row r="101" spans="1:8" ht="15.9" customHeight="1" x14ac:dyDescent="0.3">
      <c r="A101" s="4">
        <v>11340008</v>
      </c>
      <c r="B101" s="4" t="s">
        <v>134</v>
      </c>
      <c r="C101" s="1" t="str">
        <f t="shared" si="14"/>
        <v>1134</v>
      </c>
      <c r="D101" s="1" t="str">
        <f t="shared" si="15"/>
        <v>34</v>
      </c>
      <c r="E101" s="1" t="str">
        <f t="shared" si="13"/>
        <v>Hérault</v>
      </c>
      <c r="F101" s="1" t="str">
        <f t="shared" si="22"/>
        <v>Ligue Occitanie</v>
      </c>
      <c r="H101"/>
    </row>
    <row r="102" spans="1:8" ht="15.9" customHeight="1" x14ac:dyDescent="0.3">
      <c r="A102" s="4">
        <v>11340010</v>
      </c>
      <c r="B102" s="4" t="s">
        <v>135</v>
      </c>
      <c r="C102" s="1" t="str">
        <f t="shared" si="14"/>
        <v>1134</v>
      </c>
      <c r="D102" s="1" t="str">
        <f t="shared" si="15"/>
        <v>34</v>
      </c>
      <c r="E102" s="1" t="str">
        <f t="shared" ref="E102:E133" si="23">VLOOKUP(D102,cd,2,FALSE)</f>
        <v>Hérault</v>
      </c>
      <c r="F102" s="1" t="str">
        <f t="shared" si="22"/>
        <v>Ligue Occitanie</v>
      </c>
      <c r="H102"/>
    </row>
    <row r="103" spans="1:8" ht="15.9" customHeight="1" x14ac:dyDescent="0.3">
      <c r="A103" s="4">
        <v>11340012</v>
      </c>
      <c r="B103" s="4" t="s">
        <v>136</v>
      </c>
      <c r="C103" s="1" t="str">
        <f t="shared" si="14"/>
        <v>1134</v>
      </c>
      <c r="D103" s="1" t="str">
        <f t="shared" si="15"/>
        <v>34</v>
      </c>
      <c r="E103" s="1" t="str">
        <f t="shared" si="23"/>
        <v>Hérault</v>
      </c>
      <c r="F103" s="1" t="str">
        <f t="shared" si="22"/>
        <v>Ligue Occitanie</v>
      </c>
      <c r="H103"/>
    </row>
    <row r="104" spans="1:8" ht="15.9" customHeight="1" x14ac:dyDescent="0.3">
      <c r="A104" s="4">
        <v>11340013</v>
      </c>
      <c r="B104" s="4" t="s">
        <v>137</v>
      </c>
      <c r="C104" s="1" t="str">
        <f t="shared" si="14"/>
        <v>1134</v>
      </c>
      <c r="D104" s="1" t="str">
        <f t="shared" si="15"/>
        <v>34</v>
      </c>
      <c r="E104" s="1" t="str">
        <f t="shared" si="23"/>
        <v>Hérault</v>
      </c>
      <c r="F104" s="1" t="str">
        <f t="shared" si="22"/>
        <v>Ligue Occitanie</v>
      </c>
      <c r="H104"/>
    </row>
    <row r="105" spans="1:8" ht="15.9" customHeight="1" x14ac:dyDescent="0.3">
      <c r="A105" s="4">
        <v>11340014</v>
      </c>
      <c r="B105" s="4" t="s">
        <v>138</v>
      </c>
      <c r="C105" s="1" t="str">
        <f t="shared" si="14"/>
        <v>1134</v>
      </c>
      <c r="D105" s="1" t="str">
        <f t="shared" si="15"/>
        <v>34</v>
      </c>
      <c r="E105" s="1" t="str">
        <f t="shared" si="23"/>
        <v>Hérault</v>
      </c>
      <c r="F105" s="1" t="str">
        <f t="shared" si="22"/>
        <v>Ligue Occitanie</v>
      </c>
      <c r="H105"/>
    </row>
    <row r="106" spans="1:8" ht="15.9" customHeight="1" x14ac:dyDescent="0.3">
      <c r="A106" s="4">
        <v>11340017</v>
      </c>
      <c r="B106" s="4" t="s">
        <v>139</v>
      </c>
      <c r="C106" s="1" t="str">
        <f t="shared" si="14"/>
        <v>1134</v>
      </c>
      <c r="D106" s="1" t="str">
        <f t="shared" si="15"/>
        <v>34</v>
      </c>
      <c r="E106" s="1" t="str">
        <f t="shared" si="23"/>
        <v>Hérault</v>
      </c>
      <c r="F106" s="1" t="str">
        <f t="shared" si="22"/>
        <v>Ligue Occitanie</v>
      </c>
      <c r="H106"/>
    </row>
    <row r="107" spans="1:8" ht="15.9" customHeight="1" x14ac:dyDescent="0.3">
      <c r="A107" s="4">
        <v>11340022</v>
      </c>
      <c r="B107" s="4" t="s">
        <v>140</v>
      </c>
      <c r="C107" s="1" t="str">
        <f t="shared" si="14"/>
        <v>1134</v>
      </c>
      <c r="D107" s="1" t="str">
        <f t="shared" si="15"/>
        <v>34</v>
      </c>
      <c r="E107" s="1" t="str">
        <f t="shared" si="23"/>
        <v>Hérault</v>
      </c>
      <c r="F107" s="1" t="str">
        <f t="shared" si="22"/>
        <v>Ligue Occitanie</v>
      </c>
      <c r="H107"/>
    </row>
    <row r="108" spans="1:8" ht="15.9" customHeight="1" x14ac:dyDescent="0.3">
      <c r="A108" s="4">
        <v>11340033</v>
      </c>
      <c r="B108" s="4" t="s">
        <v>141</v>
      </c>
      <c r="C108" s="1" t="str">
        <f t="shared" si="14"/>
        <v>1134</v>
      </c>
      <c r="D108" s="1" t="str">
        <f t="shared" si="15"/>
        <v>34</v>
      </c>
      <c r="E108" s="1" t="str">
        <f t="shared" si="23"/>
        <v>Hérault</v>
      </c>
      <c r="F108" s="1" t="str">
        <f t="shared" si="22"/>
        <v>Ligue Occitanie</v>
      </c>
      <c r="H108"/>
    </row>
    <row r="109" spans="1:8" ht="15.9" customHeight="1" x14ac:dyDescent="0.3">
      <c r="A109" s="4">
        <v>11340035</v>
      </c>
      <c r="B109" s="4" t="s">
        <v>142</v>
      </c>
      <c r="C109" s="1" t="str">
        <f t="shared" si="14"/>
        <v>1134</v>
      </c>
      <c r="D109" s="1" t="str">
        <f t="shared" si="15"/>
        <v>34</v>
      </c>
      <c r="E109" s="1" t="str">
        <f t="shared" si="23"/>
        <v>Hérault</v>
      </c>
      <c r="F109" s="1" t="str">
        <f t="shared" si="22"/>
        <v>Ligue Occitanie</v>
      </c>
      <c r="H109"/>
    </row>
    <row r="110" spans="1:8" ht="15.9" customHeight="1" x14ac:dyDescent="0.3">
      <c r="A110" s="4">
        <v>11340040</v>
      </c>
      <c r="B110" s="4" t="s">
        <v>143</v>
      </c>
      <c r="C110" s="1" t="str">
        <f t="shared" si="14"/>
        <v>1134</v>
      </c>
      <c r="D110" s="1" t="str">
        <f t="shared" si="15"/>
        <v>34</v>
      </c>
      <c r="E110" s="1" t="str">
        <f t="shared" si="23"/>
        <v>Hérault</v>
      </c>
      <c r="F110" s="1" t="str">
        <f t="shared" si="22"/>
        <v>Ligue Occitanie</v>
      </c>
      <c r="H110"/>
    </row>
    <row r="111" spans="1:8" ht="15.9" customHeight="1" x14ac:dyDescent="0.3">
      <c r="A111" s="4">
        <v>11340042</v>
      </c>
      <c r="B111" s="4" t="s">
        <v>144</v>
      </c>
      <c r="C111" s="1" t="str">
        <f t="shared" si="14"/>
        <v>1134</v>
      </c>
      <c r="D111" s="1" t="str">
        <f t="shared" si="15"/>
        <v>34</v>
      </c>
      <c r="E111" s="1" t="str">
        <f t="shared" si="23"/>
        <v>Hérault</v>
      </c>
      <c r="F111" s="1" t="str">
        <f t="shared" si="22"/>
        <v>Ligue Occitanie</v>
      </c>
      <c r="H111"/>
    </row>
    <row r="112" spans="1:8" ht="15.9" customHeight="1" x14ac:dyDescent="0.3">
      <c r="A112" s="4">
        <v>11340047</v>
      </c>
      <c r="B112" s="4" t="s">
        <v>145</v>
      </c>
      <c r="C112" s="1" t="str">
        <f t="shared" si="14"/>
        <v>1134</v>
      </c>
      <c r="D112" s="1" t="str">
        <f t="shared" si="15"/>
        <v>34</v>
      </c>
      <c r="E112" s="1" t="str">
        <f t="shared" si="23"/>
        <v>Hérault</v>
      </c>
      <c r="F112" s="1" t="str">
        <f t="shared" si="22"/>
        <v>Ligue Occitanie</v>
      </c>
      <c r="H112"/>
    </row>
    <row r="113" spans="1:8" ht="15.9" customHeight="1" x14ac:dyDescent="0.3">
      <c r="A113" s="4">
        <v>11340049</v>
      </c>
      <c r="B113" s="4" t="s">
        <v>146</v>
      </c>
      <c r="C113" s="1" t="str">
        <f t="shared" si="14"/>
        <v>1134</v>
      </c>
      <c r="D113" s="1" t="str">
        <f t="shared" si="15"/>
        <v>34</v>
      </c>
      <c r="E113" s="1" t="str">
        <f t="shared" si="23"/>
        <v>Hérault</v>
      </c>
      <c r="F113" s="1" t="str">
        <f t="shared" si="22"/>
        <v>Ligue Occitanie</v>
      </c>
      <c r="H113"/>
    </row>
    <row r="114" spans="1:8" ht="15.9" customHeight="1" x14ac:dyDescent="0.3">
      <c r="A114" s="4">
        <v>11340053</v>
      </c>
      <c r="B114" s="4" t="s">
        <v>147</v>
      </c>
      <c r="C114" s="1" t="str">
        <f t="shared" si="14"/>
        <v>1134</v>
      </c>
      <c r="D114" s="1" t="str">
        <f t="shared" si="15"/>
        <v>34</v>
      </c>
      <c r="E114" s="1" t="str">
        <f t="shared" si="23"/>
        <v>Hérault</v>
      </c>
      <c r="F114" s="1" t="str">
        <f t="shared" si="22"/>
        <v>Ligue Occitanie</v>
      </c>
      <c r="H114"/>
    </row>
    <row r="115" spans="1:8" ht="15.9" customHeight="1" x14ac:dyDescent="0.3">
      <c r="A115" s="4">
        <v>11340059</v>
      </c>
      <c r="B115" s="4" t="s">
        <v>148</v>
      </c>
      <c r="C115" s="1" t="str">
        <f t="shared" si="14"/>
        <v>1134</v>
      </c>
      <c r="D115" s="1" t="str">
        <f t="shared" si="15"/>
        <v>34</v>
      </c>
      <c r="E115" s="1" t="str">
        <f t="shared" si="23"/>
        <v>Hérault</v>
      </c>
      <c r="F115" s="1" t="str">
        <f t="shared" si="22"/>
        <v>Ligue Occitanie</v>
      </c>
      <c r="H115"/>
    </row>
    <row r="116" spans="1:8" ht="15.9" customHeight="1" x14ac:dyDescent="0.3">
      <c r="A116" s="4">
        <v>11340060</v>
      </c>
      <c r="B116" s="4" t="s">
        <v>149</v>
      </c>
      <c r="C116" s="1" t="str">
        <f t="shared" si="14"/>
        <v>1134</v>
      </c>
      <c r="D116" s="1" t="str">
        <f t="shared" si="15"/>
        <v>34</v>
      </c>
      <c r="E116" s="1" t="str">
        <f t="shared" si="23"/>
        <v>Hérault</v>
      </c>
      <c r="F116" s="1" t="str">
        <f t="shared" si="22"/>
        <v>Ligue Occitanie</v>
      </c>
      <c r="H116"/>
    </row>
    <row r="117" spans="1:8" ht="15.9" customHeight="1" x14ac:dyDescent="0.3">
      <c r="A117" s="4">
        <v>11340061</v>
      </c>
      <c r="B117" s="4" t="s">
        <v>150</v>
      </c>
      <c r="C117" s="1" t="str">
        <f t="shared" si="14"/>
        <v>1134</v>
      </c>
      <c r="D117" s="1" t="str">
        <f t="shared" si="15"/>
        <v>34</v>
      </c>
      <c r="E117" s="1" t="str">
        <f t="shared" si="23"/>
        <v>Hérault</v>
      </c>
      <c r="F117" s="1" t="str">
        <f t="shared" si="22"/>
        <v>Ligue Occitanie</v>
      </c>
      <c r="H117"/>
    </row>
    <row r="118" spans="1:8" ht="15.9" customHeight="1" x14ac:dyDescent="0.3">
      <c r="A118" s="4">
        <v>11340065</v>
      </c>
      <c r="B118" s="4" t="s">
        <v>151</v>
      </c>
      <c r="C118" s="1" t="str">
        <f t="shared" si="14"/>
        <v>1134</v>
      </c>
      <c r="D118" s="1" t="str">
        <f t="shared" si="15"/>
        <v>34</v>
      </c>
      <c r="E118" s="1" t="str">
        <f t="shared" si="23"/>
        <v>Hérault</v>
      </c>
      <c r="F118" s="1" t="str">
        <f t="shared" si="22"/>
        <v>Ligue Occitanie</v>
      </c>
      <c r="H118"/>
    </row>
    <row r="119" spans="1:8" ht="15.9" customHeight="1" x14ac:dyDescent="0.3">
      <c r="A119" s="4">
        <v>11340066</v>
      </c>
      <c r="B119" s="4" t="s">
        <v>152</v>
      </c>
      <c r="C119" s="1" t="str">
        <f t="shared" si="14"/>
        <v>1134</v>
      </c>
      <c r="D119" s="1" t="str">
        <f t="shared" si="15"/>
        <v>34</v>
      </c>
      <c r="E119" s="1" t="str">
        <f t="shared" si="23"/>
        <v>Hérault</v>
      </c>
      <c r="F119" s="1" t="str">
        <f t="shared" si="22"/>
        <v>Ligue Occitanie</v>
      </c>
      <c r="H119"/>
    </row>
    <row r="120" spans="1:8" ht="15.9" customHeight="1" x14ac:dyDescent="0.3">
      <c r="A120" s="4">
        <v>11340067</v>
      </c>
      <c r="B120" s="4" t="s">
        <v>153</v>
      </c>
      <c r="C120" s="1" t="str">
        <f t="shared" si="14"/>
        <v>1134</v>
      </c>
      <c r="D120" s="1" t="str">
        <f t="shared" si="15"/>
        <v>34</v>
      </c>
      <c r="E120" s="1" t="str">
        <f t="shared" si="23"/>
        <v>Hérault</v>
      </c>
      <c r="F120" s="1" t="str">
        <f t="shared" si="22"/>
        <v>Ligue Occitanie</v>
      </c>
      <c r="H120"/>
    </row>
    <row r="121" spans="1:8" ht="15.9" customHeight="1" x14ac:dyDescent="0.3">
      <c r="A121" s="4">
        <v>11340069</v>
      </c>
      <c r="B121" s="4" t="s">
        <v>154</v>
      </c>
      <c r="C121" s="1" t="str">
        <f t="shared" si="14"/>
        <v>1134</v>
      </c>
      <c r="D121" s="1" t="str">
        <f t="shared" si="15"/>
        <v>34</v>
      </c>
      <c r="E121" s="1" t="str">
        <f t="shared" si="23"/>
        <v>Hérault</v>
      </c>
      <c r="F121" s="1" t="str">
        <f t="shared" si="22"/>
        <v>Ligue Occitanie</v>
      </c>
      <c r="H121"/>
    </row>
    <row r="122" spans="1:8" ht="15.9" customHeight="1" x14ac:dyDescent="0.3">
      <c r="A122" s="4">
        <v>11340071</v>
      </c>
      <c r="B122" s="4" t="s">
        <v>180</v>
      </c>
      <c r="C122" s="1" t="str">
        <f t="shared" si="14"/>
        <v>1134</v>
      </c>
      <c r="D122" s="1" t="str">
        <f t="shared" si="15"/>
        <v>34</v>
      </c>
      <c r="E122" s="1" t="str">
        <f t="shared" si="23"/>
        <v>Hérault</v>
      </c>
      <c r="F122" s="1" t="str">
        <f t="shared" si="22"/>
        <v>Ligue Occitanie</v>
      </c>
      <c r="H122"/>
    </row>
    <row r="123" spans="1:8" ht="15.9" customHeight="1" x14ac:dyDescent="0.3">
      <c r="A123" s="4">
        <v>11340072</v>
      </c>
      <c r="B123" s="4" t="s">
        <v>155</v>
      </c>
      <c r="C123" s="1" t="str">
        <f t="shared" si="14"/>
        <v>1134</v>
      </c>
      <c r="D123" s="1" t="str">
        <f t="shared" si="15"/>
        <v>34</v>
      </c>
      <c r="E123" s="1" t="str">
        <f t="shared" si="23"/>
        <v>Hérault</v>
      </c>
      <c r="F123" s="1" t="str">
        <f t="shared" si="22"/>
        <v>Ligue Occitanie</v>
      </c>
      <c r="H123"/>
    </row>
    <row r="124" spans="1:8" ht="15.9" customHeight="1" x14ac:dyDescent="0.3">
      <c r="A124" s="4">
        <v>11340073</v>
      </c>
      <c r="B124" s="4" t="s">
        <v>156</v>
      </c>
      <c r="C124" s="1" t="str">
        <f t="shared" si="14"/>
        <v>1134</v>
      </c>
      <c r="D124" s="1" t="str">
        <f t="shared" si="15"/>
        <v>34</v>
      </c>
      <c r="E124" s="1" t="str">
        <f t="shared" si="23"/>
        <v>Hérault</v>
      </c>
      <c r="F124" s="1" t="str">
        <f t="shared" si="22"/>
        <v>Ligue Occitanie</v>
      </c>
      <c r="H124"/>
    </row>
    <row r="125" spans="1:8" ht="15.9" customHeight="1" x14ac:dyDescent="0.3">
      <c r="A125" s="4">
        <v>11340075</v>
      </c>
      <c r="B125" s="4" t="s">
        <v>157</v>
      </c>
      <c r="C125" s="1" t="str">
        <f t="shared" si="14"/>
        <v>1134</v>
      </c>
      <c r="D125" s="1" t="str">
        <f t="shared" si="15"/>
        <v>34</v>
      </c>
      <c r="E125" s="1" t="str">
        <f t="shared" si="23"/>
        <v>Hérault</v>
      </c>
      <c r="F125" s="1" t="str">
        <f t="shared" si="22"/>
        <v>Ligue Occitanie</v>
      </c>
      <c r="H125"/>
    </row>
    <row r="126" spans="1:8" ht="15.9" customHeight="1" x14ac:dyDescent="0.3">
      <c r="A126" s="4">
        <v>11340076</v>
      </c>
      <c r="B126" s="4" t="s">
        <v>181</v>
      </c>
      <c r="C126" s="1" t="str">
        <f t="shared" si="14"/>
        <v>1134</v>
      </c>
      <c r="D126" s="1" t="str">
        <f t="shared" si="15"/>
        <v>34</v>
      </c>
      <c r="E126" s="1" t="str">
        <f t="shared" si="23"/>
        <v>Hérault</v>
      </c>
      <c r="F126" s="1" t="str">
        <f t="shared" si="22"/>
        <v>Ligue Occitanie</v>
      </c>
      <c r="H126"/>
    </row>
    <row r="127" spans="1:8" ht="15.9" customHeight="1" x14ac:dyDescent="0.3">
      <c r="A127" s="4">
        <v>11340077</v>
      </c>
      <c r="B127" s="4" t="s">
        <v>182</v>
      </c>
      <c r="C127" s="1" t="str">
        <f t="shared" si="14"/>
        <v>1134</v>
      </c>
      <c r="D127" s="1" t="str">
        <f t="shared" si="15"/>
        <v>34</v>
      </c>
      <c r="E127" s="1" t="str">
        <f t="shared" si="23"/>
        <v>Hérault</v>
      </c>
      <c r="F127" s="1" t="str">
        <f t="shared" si="22"/>
        <v>Ligue Occitanie</v>
      </c>
      <c r="H127"/>
    </row>
    <row r="128" spans="1:8" ht="15.9" customHeight="1" x14ac:dyDescent="0.3">
      <c r="A128" s="4">
        <v>11340078</v>
      </c>
      <c r="B128" s="4" t="s">
        <v>188</v>
      </c>
      <c r="C128" s="1" t="str">
        <f t="shared" si="14"/>
        <v>1134</v>
      </c>
      <c r="D128" s="1" t="str">
        <f t="shared" si="15"/>
        <v>34</v>
      </c>
      <c r="E128" s="1" t="str">
        <f t="shared" si="23"/>
        <v>Hérault</v>
      </c>
      <c r="F128" s="1" t="str">
        <f t="shared" si="22"/>
        <v>Ligue Occitanie</v>
      </c>
      <c r="H128"/>
    </row>
    <row r="129" spans="1:8" ht="15.9" customHeight="1" x14ac:dyDescent="0.3">
      <c r="A129" s="4">
        <v>11340079</v>
      </c>
      <c r="B129" s="4" t="s">
        <v>189</v>
      </c>
      <c r="C129" s="1" t="str">
        <f t="shared" si="14"/>
        <v>1134</v>
      </c>
      <c r="D129" s="1" t="str">
        <f t="shared" si="15"/>
        <v>34</v>
      </c>
      <c r="E129" s="1" t="str">
        <f t="shared" si="23"/>
        <v>Hérault</v>
      </c>
      <c r="F129" s="1" t="str">
        <f t="shared" si="22"/>
        <v>Ligue Occitanie</v>
      </c>
      <c r="H129"/>
    </row>
    <row r="130" spans="1:8" ht="15.9" customHeight="1" x14ac:dyDescent="0.3">
      <c r="A130" s="4">
        <v>11340080</v>
      </c>
      <c r="B130" s="4" t="s">
        <v>190</v>
      </c>
      <c r="C130" s="1" t="str">
        <f t="shared" si="14"/>
        <v>1134</v>
      </c>
      <c r="D130" s="1" t="str">
        <f t="shared" si="15"/>
        <v>34</v>
      </c>
      <c r="E130" s="1" t="str">
        <f t="shared" si="23"/>
        <v>Hérault</v>
      </c>
      <c r="F130" s="1" t="str">
        <f t="shared" ref="F130:F161" si="24">VLOOKUP(E130,I:J,2,FALSE)</f>
        <v>Ligue Occitanie</v>
      </c>
      <c r="H130"/>
    </row>
    <row r="131" spans="1:8" ht="15.9" customHeight="1" x14ac:dyDescent="0.3">
      <c r="A131" s="4">
        <v>11460010</v>
      </c>
      <c r="B131" s="4" t="s">
        <v>64</v>
      </c>
      <c r="C131" s="1" t="str">
        <f t="shared" si="14"/>
        <v>1146</v>
      </c>
      <c r="D131" s="1" t="str">
        <f t="shared" si="15"/>
        <v>46</v>
      </c>
      <c r="E131" s="1" t="str">
        <f t="shared" si="23"/>
        <v>Lot</v>
      </c>
      <c r="F131" s="1" t="str">
        <f t="shared" si="24"/>
        <v>Ligue Occitanie</v>
      </c>
      <c r="H131"/>
    </row>
    <row r="132" spans="1:8" ht="15.9" customHeight="1" x14ac:dyDescent="0.3">
      <c r="A132" s="4">
        <v>11460012</v>
      </c>
      <c r="B132" s="4" t="s">
        <v>65</v>
      </c>
      <c r="C132" s="1" t="str">
        <f t="shared" si="14"/>
        <v>1146</v>
      </c>
      <c r="D132" s="1" t="str">
        <f t="shared" si="15"/>
        <v>46</v>
      </c>
      <c r="E132" s="1" t="str">
        <f t="shared" si="23"/>
        <v>Lot</v>
      </c>
      <c r="F132" s="1" t="str">
        <f t="shared" si="24"/>
        <v>Ligue Occitanie</v>
      </c>
      <c r="H132"/>
    </row>
    <row r="133" spans="1:8" ht="15.9" customHeight="1" x14ac:dyDescent="0.3">
      <c r="A133" s="4">
        <v>11460017</v>
      </c>
      <c r="B133" s="4" t="s">
        <v>66</v>
      </c>
      <c r="C133" s="1" t="str">
        <f t="shared" si="14"/>
        <v>1146</v>
      </c>
      <c r="D133" s="1" t="str">
        <f t="shared" si="15"/>
        <v>46</v>
      </c>
      <c r="E133" s="1" t="str">
        <f t="shared" si="23"/>
        <v>Lot</v>
      </c>
      <c r="F133" s="1" t="str">
        <f t="shared" si="24"/>
        <v>Ligue Occitanie</v>
      </c>
      <c r="H133"/>
    </row>
    <row r="134" spans="1:8" ht="15.9" customHeight="1" x14ac:dyDescent="0.3">
      <c r="A134" s="4">
        <v>11460021</v>
      </c>
      <c r="B134" s="4" t="s">
        <v>198</v>
      </c>
      <c r="C134" s="1" t="str">
        <f t="shared" si="14"/>
        <v>1146</v>
      </c>
      <c r="D134" s="1" t="str">
        <f t="shared" si="15"/>
        <v>46</v>
      </c>
      <c r="E134" s="1" t="str">
        <f t="shared" ref="E134:E165" si="25">VLOOKUP(D134,cd,2,FALSE)</f>
        <v>Lot</v>
      </c>
      <c r="F134" s="1" t="str">
        <f t="shared" si="24"/>
        <v>Ligue Occitanie</v>
      </c>
      <c r="H134"/>
    </row>
    <row r="135" spans="1:8" ht="15.9" customHeight="1" x14ac:dyDescent="0.3">
      <c r="A135" s="4">
        <v>11460022</v>
      </c>
      <c r="B135" s="4" t="s">
        <v>68</v>
      </c>
      <c r="C135" s="1" t="str">
        <f t="shared" ref="C135:C187" si="26">LEFT(A135,4)</f>
        <v>1146</v>
      </c>
      <c r="D135" s="1" t="str">
        <f t="shared" ref="D135:D187" si="27">RIGHT(C135,2)</f>
        <v>46</v>
      </c>
      <c r="E135" s="1" t="str">
        <f t="shared" si="25"/>
        <v>Lot</v>
      </c>
      <c r="F135" s="1" t="str">
        <f t="shared" si="24"/>
        <v>Ligue Occitanie</v>
      </c>
      <c r="H135"/>
    </row>
    <row r="136" spans="1:8" ht="15.9" customHeight="1" x14ac:dyDescent="0.3">
      <c r="A136" s="4">
        <v>11460023</v>
      </c>
      <c r="B136" s="4" t="s">
        <v>69</v>
      </c>
      <c r="C136" s="1" t="str">
        <f t="shared" si="26"/>
        <v>1146</v>
      </c>
      <c r="D136" s="1" t="str">
        <f t="shared" si="27"/>
        <v>46</v>
      </c>
      <c r="E136" s="1" t="str">
        <f t="shared" si="25"/>
        <v>Lot</v>
      </c>
      <c r="F136" s="1" t="str">
        <f t="shared" si="24"/>
        <v>Ligue Occitanie</v>
      </c>
      <c r="H136"/>
    </row>
    <row r="137" spans="1:8" ht="15.9" customHeight="1" x14ac:dyDescent="0.3">
      <c r="A137" s="4">
        <v>11460024</v>
      </c>
      <c r="B137" s="4" t="s">
        <v>70</v>
      </c>
      <c r="C137" s="1" t="str">
        <f t="shared" si="26"/>
        <v>1146</v>
      </c>
      <c r="D137" s="1" t="str">
        <f t="shared" si="27"/>
        <v>46</v>
      </c>
      <c r="E137" s="1" t="str">
        <f t="shared" si="25"/>
        <v>Lot</v>
      </c>
      <c r="F137" s="1" t="str">
        <f t="shared" si="24"/>
        <v>Ligue Occitanie</v>
      </c>
      <c r="H137"/>
    </row>
    <row r="138" spans="1:8" ht="15.9" customHeight="1" x14ac:dyDescent="0.3">
      <c r="A138" s="4">
        <v>11460027</v>
      </c>
      <c r="B138" s="4" t="s">
        <v>191</v>
      </c>
      <c r="C138" s="1" t="str">
        <f t="shared" si="26"/>
        <v>1146</v>
      </c>
      <c r="D138" s="1" t="str">
        <f t="shared" si="27"/>
        <v>46</v>
      </c>
      <c r="E138" s="1" t="str">
        <f t="shared" si="25"/>
        <v>Lot</v>
      </c>
      <c r="F138" s="1" t="str">
        <f t="shared" si="24"/>
        <v>Ligue Occitanie</v>
      </c>
      <c r="H138"/>
    </row>
    <row r="139" spans="1:8" ht="15.9" customHeight="1" x14ac:dyDescent="0.3">
      <c r="A139" s="4">
        <v>11460028</v>
      </c>
      <c r="B139" s="4" t="s">
        <v>199</v>
      </c>
      <c r="C139" s="1" t="str">
        <f t="shared" si="26"/>
        <v>1146</v>
      </c>
      <c r="D139" s="1" t="str">
        <f t="shared" si="27"/>
        <v>46</v>
      </c>
      <c r="E139" s="1" t="str">
        <f t="shared" si="25"/>
        <v>Lot</v>
      </c>
      <c r="F139" s="1" t="str">
        <f t="shared" si="24"/>
        <v>Ligue Occitanie</v>
      </c>
      <c r="H139"/>
    </row>
    <row r="140" spans="1:8" ht="15.9" customHeight="1" x14ac:dyDescent="0.3">
      <c r="A140" s="4">
        <v>11460029</v>
      </c>
      <c r="B140" s="4" t="s">
        <v>200</v>
      </c>
      <c r="C140" s="1" t="str">
        <f t="shared" si="26"/>
        <v>1146</v>
      </c>
      <c r="D140" s="1" t="str">
        <f t="shared" si="27"/>
        <v>46</v>
      </c>
      <c r="E140" s="1" t="str">
        <f t="shared" si="25"/>
        <v>Lot</v>
      </c>
      <c r="F140" s="1" t="str">
        <f t="shared" si="24"/>
        <v>Ligue Occitanie</v>
      </c>
      <c r="H140"/>
    </row>
    <row r="141" spans="1:8" ht="15.9" customHeight="1" x14ac:dyDescent="0.3">
      <c r="A141" s="4">
        <v>11480006</v>
      </c>
      <c r="B141" s="4" t="s">
        <v>158</v>
      </c>
      <c r="C141" s="1" t="str">
        <f t="shared" si="26"/>
        <v>1148</v>
      </c>
      <c r="D141" s="1" t="str">
        <f t="shared" si="27"/>
        <v>48</v>
      </c>
      <c r="E141" s="1" t="str">
        <f t="shared" si="25"/>
        <v>Lozère</v>
      </c>
      <c r="F141" s="1" t="str">
        <f t="shared" si="24"/>
        <v>Ligue Occitanie</v>
      </c>
      <c r="H141"/>
    </row>
    <row r="142" spans="1:8" ht="15.9" customHeight="1" x14ac:dyDescent="0.3">
      <c r="A142" s="4">
        <v>11480019</v>
      </c>
      <c r="B142" s="4" t="s">
        <v>159</v>
      </c>
      <c r="C142" s="1" t="str">
        <f t="shared" si="26"/>
        <v>1148</v>
      </c>
      <c r="D142" s="1" t="str">
        <f t="shared" si="27"/>
        <v>48</v>
      </c>
      <c r="E142" s="1" t="str">
        <f t="shared" si="25"/>
        <v>Lozère</v>
      </c>
      <c r="F142" s="1" t="str">
        <f t="shared" si="24"/>
        <v>Ligue Occitanie</v>
      </c>
      <c r="H142"/>
    </row>
    <row r="143" spans="1:8" ht="15.9" customHeight="1" x14ac:dyDescent="0.3">
      <c r="A143" s="4">
        <v>11480020</v>
      </c>
      <c r="B143" s="4" t="s">
        <v>160</v>
      </c>
      <c r="C143" s="1" t="str">
        <f t="shared" si="26"/>
        <v>1148</v>
      </c>
      <c r="D143" s="1" t="str">
        <f t="shared" si="27"/>
        <v>48</v>
      </c>
      <c r="E143" s="1" t="str">
        <f t="shared" si="25"/>
        <v>Lozère</v>
      </c>
      <c r="F143" s="1" t="str">
        <f t="shared" si="24"/>
        <v>Ligue Occitanie</v>
      </c>
      <c r="H143"/>
    </row>
    <row r="144" spans="1:8" ht="15.9" customHeight="1" x14ac:dyDescent="0.3">
      <c r="A144" s="4">
        <v>11480022</v>
      </c>
      <c r="B144" s="4" t="s">
        <v>161</v>
      </c>
      <c r="C144" s="1" t="str">
        <f t="shared" si="26"/>
        <v>1148</v>
      </c>
      <c r="D144" s="1" t="str">
        <f t="shared" si="27"/>
        <v>48</v>
      </c>
      <c r="E144" s="1" t="str">
        <f t="shared" si="25"/>
        <v>Lozère</v>
      </c>
      <c r="F144" s="1" t="str">
        <f t="shared" si="24"/>
        <v>Ligue Occitanie</v>
      </c>
      <c r="H144"/>
    </row>
    <row r="145" spans="1:8" ht="15.9" customHeight="1" x14ac:dyDescent="0.3">
      <c r="A145" s="4">
        <v>11480027</v>
      </c>
      <c r="B145" s="4" t="s">
        <v>192</v>
      </c>
      <c r="C145" s="1" t="str">
        <f t="shared" si="26"/>
        <v>1148</v>
      </c>
      <c r="D145" s="1" t="str">
        <f t="shared" si="27"/>
        <v>48</v>
      </c>
      <c r="E145" s="1" t="str">
        <f t="shared" si="25"/>
        <v>Lozère</v>
      </c>
      <c r="F145" s="1" t="str">
        <f t="shared" si="24"/>
        <v>Ligue Occitanie</v>
      </c>
      <c r="H145"/>
    </row>
    <row r="146" spans="1:8" ht="15.9" customHeight="1" x14ac:dyDescent="0.3">
      <c r="A146" s="4">
        <v>11480028</v>
      </c>
      <c r="B146" s="4" t="s">
        <v>162</v>
      </c>
      <c r="C146" s="1" t="str">
        <f t="shared" si="26"/>
        <v>1148</v>
      </c>
      <c r="D146" s="1" t="str">
        <f t="shared" si="27"/>
        <v>48</v>
      </c>
      <c r="E146" s="1" t="str">
        <f t="shared" si="25"/>
        <v>Lozère</v>
      </c>
      <c r="F146" s="1" t="str">
        <f t="shared" si="24"/>
        <v>Ligue Occitanie</v>
      </c>
      <c r="H146"/>
    </row>
    <row r="147" spans="1:8" ht="15.9" customHeight="1" x14ac:dyDescent="0.3">
      <c r="A147" s="4">
        <v>11480037</v>
      </c>
      <c r="B147" s="4" t="s">
        <v>193</v>
      </c>
      <c r="C147" s="1" t="str">
        <f t="shared" si="26"/>
        <v>1148</v>
      </c>
      <c r="D147" s="1" t="str">
        <f t="shared" si="27"/>
        <v>48</v>
      </c>
      <c r="E147" s="1" t="str">
        <f t="shared" si="25"/>
        <v>Lozère</v>
      </c>
      <c r="F147" s="1" t="str">
        <f t="shared" si="24"/>
        <v>Ligue Occitanie</v>
      </c>
      <c r="H147"/>
    </row>
    <row r="148" spans="1:8" ht="15.9" customHeight="1" x14ac:dyDescent="0.3">
      <c r="A148" s="4">
        <v>11650004</v>
      </c>
      <c r="B148" s="4" t="s">
        <v>73</v>
      </c>
      <c r="C148" s="1" t="str">
        <f t="shared" si="26"/>
        <v>1165</v>
      </c>
      <c r="D148" s="1" t="str">
        <f t="shared" si="27"/>
        <v>65</v>
      </c>
      <c r="E148" s="1" t="str">
        <f t="shared" si="25"/>
        <v>Haute Pyrénées</v>
      </c>
      <c r="F148" s="1" t="str">
        <f t="shared" si="24"/>
        <v>Ligue Occitanie</v>
      </c>
      <c r="H148"/>
    </row>
    <row r="149" spans="1:8" ht="15.9" customHeight="1" x14ac:dyDescent="0.3">
      <c r="A149" s="4">
        <v>11650014</v>
      </c>
      <c r="B149" s="4" t="s">
        <v>74</v>
      </c>
      <c r="C149" s="1" t="str">
        <f t="shared" si="26"/>
        <v>1165</v>
      </c>
      <c r="D149" s="1" t="str">
        <f t="shared" si="27"/>
        <v>65</v>
      </c>
      <c r="E149" s="1" t="str">
        <f t="shared" si="25"/>
        <v>Haute Pyrénées</v>
      </c>
      <c r="F149" s="1" t="str">
        <f t="shared" si="24"/>
        <v>Ligue Occitanie</v>
      </c>
      <c r="H149"/>
    </row>
    <row r="150" spans="1:8" ht="15.9" customHeight="1" x14ac:dyDescent="0.3">
      <c r="A150" s="4">
        <v>11650016</v>
      </c>
      <c r="B150" s="4" t="s">
        <v>75</v>
      </c>
      <c r="C150" s="1" t="str">
        <f t="shared" si="26"/>
        <v>1165</v>
      </c>
      <c r="D150" s="1" t="str">
        <f t="shared" si="27"/>
        <v>65</v>
      </c>
      <c r="E150" s="1" t="str">
        <f t="shared" si="25"/>
        <v>Haute Pyrénées</v>
      </c>
      <c r="F150" s="1" t="str">
        <f t="shared" si="24"/>
        <v>Ligue Occitanie</v>
      </c>
      <c r="H150"/>
    </row>
    <row r="151" spans="1:8" ht="15.9" customHeight="1" x14ac:dyDescent="0.3">
      <c r="A151" s="4">
        <v>11650017</v>
      </c>
      <c r="B151" s="4" t="s">
        <v>76</v>
      </c>
      <c r="C151" s="1" t="str">
        <f t="shared" si="26"/>
        <v>1165</v>
      </c>
      <c r="D151" s="1" t="str">
        <f t="shared" si="27"/>
        <v>65</v>
      </c>
      <c r="E151" s="1" t="str">
        <f t="shared" si="25"/>
        <v>Haute Pyrénées</v>
      </c>
      <c r="F151" s="1" t="str">
        <f t="shared" si="24"/>
        <v>Ligue Occitanie</v>
      </c>
      <c r="H151"/>
    </row>
    <row r="152" spans="1:8" ht="15.9" customHeight="1" x14ac:dyDescent="0.3">
      <c r="A152" s="4">
        <v>11650018</v>
      </c>
      <c r="B152" s="4" t="s">
        <v>77</v>
      </c>
      <c r="C152" s="1" t="str">
        <f t="shared" si="26"/>
        <v>1165</v>
      </c>
      <c r="D152" s="1" t="str">
        <f t="shared" si="27"/>
        <v>65</v>
      </c>
      <c r="E152" s="1" t="str">
        <f t="shared" si="25"/>
        <v>Haute Pyrénées</v>
      </c>
      <c r="F152" s="1" t="str">
        <f t="shared" si="24"/>
        <v>Ligue Occitanie</v>
      </c>
      <c r="H152"/>
    </row>
    <row r="153" spans="1:8" ht="15.9" customHeight="1" x14ac:dyDescent="0.3">
      <c r="A153" s="4">
        <v>11650026</v>
      </c>
      <c r="B153" s="4" t="s">
        <v>78</v>
      </c>
      <c r="C153" s="1" t="str">
        <f t="shared" si="26"/>
        <v>1165</v>
      </c>
      <c r="D153" s="1" t="str">
        <f t="shared" si="27"/>
        <v>65</v>
      </c>
      <c r="E153" s="1" t="str">
        <f t="shared" si="25"/>
        <v>Haute Pyrénées</v>
      </c>
      <c r="F153" s="1" t="str">
        <f t="shared" si="24"/>
        <v>Ligue Occitanie</v>
      </c>
      <c r="H153"/>
    </row>
    <row r="154" spans="1:8" ht="15.9" customHeight="1" x14ac:dyDescent="0.3">
      <c r="A154" s="4">
        <v>11650034</v>
      </c>
      <c r="B154" s="4" t="s">
        <v>79</v>
      </c>
      <c r="C154" s="1" t="str">
        <f t="shared" si="26"/>
        <v>1165</v>
      </c>
      <c r="D154" s="1" t="str">
        <f t="shared" si="27"/>
        <v>65</v>
      </c>
      <c r="E154" s="1" t="str">
        <f t="shared" si="25"/>
        <v>Haute Pyrénées</v>
      </c>
      <c r="F154" s="1" t="str">
        <f t="shared" si="24"/>
        <v>Ligue Occitanie</v>
      </c>
      <c r="H154"/>
    </row>
    <row r="155" spans="1:8" ht="15.9" customHeight="1" x14ac:dyDescent="0.3">
      <c r="A155" s="4">
        <v>11660001</v>
      </c>
      <c r="B155" s="4" t="s">
        <v>163</v>
      </c>
      <c r="C155" s="1" t="str">
        <f t="shared" si="26"/>
        <v>1166</v>
      </c>
      <c r="D155" s="1" t="str">
        <f t="shared" si="27"/>
        <v>66</v>
      </c>
      <c r="E155" s="1" t="str">
        <f t="shared" si="25"/>
        <v>Pyrénées orientales</v>
      </c>
      <c r="F155" s="1" t="str">
        <f t="shared" si="24"/>
        <v>Ligue Occitanie</v>
      </c>
      <c r="H155"/>
    </row>
    <row r="156" spans="1:8" ht="15.9" customHeight="1" x14ac:dyDescent="0.3">
      <c r="A156" s="4">
        <v>11660003</v>
      </c>
      <c r="B156" s="4" t="s">
        <v>164</v>
      </c>
      <c r="C156" s="1" t="str">
        <f t="shared" si="26"/>
        <v>1166</v>
      </c>
      <c r="D156" s="1" t="str">
        <f t="shared" si="27"/>
        <v>66</v>
      </c>
      <c r="E156" s="1" t="str">
        <f t="shared" si="25"/>
        <v>Pyrénées orientales</v>
      </c>
      <c r="F156" s="1" t="str">
        <f t="shared" si="24"/>
        <v>Ligue Occitanie</v>
      </c>
      <c r="H156"/>
    </row>
    <row r="157" spans="1:8" ht="15.9" customHeight="1" x14ac:dyDescent="0.3">
      <c r="A157" s="4">
        <v>11660007</v>
      </c>
      <c r="B157" s="4" t="s">
        <v>165</v>
      </c>
      <c r="C157" s="1" t="str">
        <f t="shared" si="26"/>
        <v>1166</v>
      </c>
      <c r="D157" s="1" t="str">
        <f t="shared" si="27"/>
        <v>66</v>
      </c>
      <c r="E157" s="1" t="str">
        <f t="shared" si="25"/>
        <v>Pyrénées orientales</v>
      </c>
      <c r="F157" s="1" t="str">
        <f t="shared" si="24"/>
        <v>Ligue Occitanie</v>
      </c>
      <c r="H157"/>
    </row>
    <row r="158" spans="1:8" ht="15.9" customHeight="1" x14ac:dyDescent="0.3">
      <c r="A158" s="4">
        <v>11660008</v>
      </c>
      <c r="B158" s="4" t="s">
        <v>166</v>
      </c>
      <c r="C158" s="1" t="str">
        <f t="shared" si="26"/>
        <v>1166</v>
      </c>
      <c r="D158" s="1" t="str">
        <f t="shared" si="27"/>
        <v>66</v>
      </c>
      <c r="E158" s="1" t="str">
        <f t="shared" si="25"/>
        <v>Pyrénées orientales</v>
      </c>
      <c r="F158" s="1" t="str">
        <f t="shared" si="24"/>
        <v>Ligue Occitanie</v>
      </c>
      <c r="H158"/>
    </row>
    <row r="159" spans="1:8" ht="15.9" customHeight="1" x14ac:dyDescent="0.3">
      <c r="A159" s="4">
        <v>11660009</v>
      </c>
      <c r="B159" s="4" t="s">
        <v>167</v>
      </c>
      <c r="C159" s="1" t="str">
        <f t="shared" si="26"/>
        <v>1166</v>
      </c>
      <c r="D159" s="1" t="str">
        <f t="shared" si="27"/>
        <v>66</v>
      </c>
      <c r="E159" s="1" t="str">
        <f t="shared" si="25"/>
        <v>Pyrénées orientales</v>
      </c>
      <c r="F159" s="1" t="str">
        <f t="shared" si="24"/>
        <v>Ligue Occitanie</v>
      </c>
      <c r="H159"/>
    </row>
    <row r="160" spans="1:8" ht="15.9" customHeight="1" x14ac:dyDescent="0.3">
      <c r="A160" s="4">
        <v>11660011</v>
      </c>
      <c r="B160" s="4" t="s">
        <v>168</v>
      </c>
      <c r="C160" s="1" t="str">
        <f t="shared" si="26"/>
        <v>1166</v>
      </c>
      <c r="D160" s="1" t="str">
        <f t="shared" si="27"/>
        <v>66</v>
      </c>
      <c r="E160" s="1" t="str">
        <f t="shared" si="25"/>
        <v>Pyrénées orientales</v>
      </c>
      <c r="F160" s="1" t="str">
        <f t="shared" si="24"/>
        <v>Ligue Occitanie</v>
      </c>
      <c r="H160"/>
    </row>
    <row r="161" spans="1:8" ht="15.9" customHeight="1" x14ac:dyDescent="0.3">
      <c r="A161" s="4">
        <v>11660019</v>
      </c>
      <c r="B161" s="4" t="s">
        <v>169</v>
      </c>
      <c r="C161" s="1" t="str">
        <f t="shared" si="26"/>
        <v>1166</v>
      </c>
      <c r="D161" s="1" t="str">
        <f t="shared" si="27"/>
        <v>66</v>
      </c>
      <c r="E161" s="1" t="str">
        <f t="shared" si="25"/>
        <v>Pyrénées orientales</v>
      </c>
      <c r="F161" s="1" t="str">
        <f t="shared" si="24"/>
        <v>Ligue Occitanie</v>
      </c>
      <c r="H161"/>
    </row>
    <row r="162" spans="1:8" ht="15.9" customHeight="1" x14ac:dyDescent="0.3">
      <c r="A162" s="4">
        <v>11660020</v>
      </c>
      <c r="B162" s="4" t="s">
        <v>201</v>
      </c>
      <c r="C162" s="1" t="str">
        <f t="shared" si="26"/>
        <v>1166</v>
      </c>
      <c r="D162" s="1" t="str">
        <f t="shared" si="27"/>
        <v>66</v>
      </c>
      <c r="E162" s="1" t="str">
        <f t="shared" si="25"/>
        <v>Pyrénées orientales</v>
      </c>
      <c r="F162" s="1" t="str">
        <f t="shared" ref="F162:F187" si="28">VLOOKUP(E162,I:J,2,FALSE)</f>
        <v>Ligue Occitanie</v>
      </c>
      <c r="H162"/>
    </row>
    <row r="163" spans="1:8" ht="15.9" customHeight="1" x14ac:dyDescent="0.3">
      <c r="A163" s="4">
        <v>11660021</v>
      </c>
      <c r="B163" s="4" t="s">
        <v>171</v>
      </c>
      <c r="C163" s="1" t="str">
        <f t="shared" si="26"/>
        <v>1166</v>
      </c>
      <c r="D163" s="1" t="str">
        <f t="shared" si="27"/>
        <v>66</v>
      </c>
      <c r="E163" s="1" t="str">
        <f t="shared" si="25"/>
        <v>Pyrénées orientales</v>
      </c>
      <c r="F163" s="1" t="str">
        <f t="shared" si="28"/>
        <v>Ligue Occitanie</v>
      </c>
      <c r="H163"/>
    </row>
    <row r="164" spans="1:8" ht="15.9" customHeight="1" x14ac:dyDescent="0.3">
      <c r="A164" s="4">
        <v>11660031</v>
      </c>
      <c r="B164" s="4" t="s">
        <v>172</v>
      </c>
      <c r="C164" s="1" t="str">
        <f t="shared" si="26"/>
        <v>1166</v>
      </c>
      <c r="D164" s="1" t="str">
        <f t="shared" si="27"/>
        <v>66</v>
      </c>
      <c r="E164" s="1" t="str">
        <f t="shared" si="25"/>
        <v>Pyrénées orientales</v>
      </c>
      <c r="F164" s="1" t="str">
        <f t="shared" si="28"/>
        <v>Ligue Occitanie</v>
      </c>
      <c r="H164"/>
    </row>
    <row r="165" spans="1:8" ht="15.9" customHeight="1" x14ac:dyDescent="0.3">
      <c r="A165" s="4">
        <v>11660032</v>
      </c>
      <c r="B165" s="4" t="s">
        <v>173</v>
      </c>
      <c r="C165" s="1" t="str">
        <f t="shared" si="26"/>
        <v>1166</v>
      </c>
      <c r="D165" s="1" t="str">
        <f t="shared" si="27"/>
        <v>66</v>
      </c>
      <c r="E165" s="1" t="str">
        <f t="shared" si="25"/>
        <v>Pyrénées orientales</v>
      </c>
      <c r="F165" s="1" t="str">
        <f t="shared" si="28"/>
        <v>Ligue Occitanie</v>
      </c>
      <c r="H165"/>
    </row>
    <row r="166" spans="1:8" ht="15.9" customHeight="1" x14ac:dyDescent="0.3">
      <c r="A166" s="4">
        <v>11660038</v>
      </c>
      <c r="B166" s="4" t="s">
        <v>174</v>
      </c>
      <c r="C166" s="1" t="str">
        <f t="shared" si="26"/>
        <v>1166</v>
      </c>
      <c r="D166" s="1" t="str">
        <f t="shared" si="27"/>
        <v>66</v>
      </c>
      <c r="E166" s="1" t="str">
        <f t="shared" ref="E166:E187" si="29">VLOOKUP(D166,cd,2,FALSE)</f>
        <v>Pyrénées orientales</v>
      </c>
      <c r="F166" s="1" t="str">
        <f t="shared" si="28"/>
        <v>Ligue Occitanie</v>
      </c>
      <c r="H166"/>
    </row>
    <row r="167" spans="1:8" ht="15.9" customHeight="1" x14ac:dyDescent="0.3">
      <c r="A167" s="4">
        <v>11660041</v>
      </c>
      <c r="B167" s="4" t="s">
        <v>175</v>
      </c>
      <c r="C167" s="1" t="str">
        <f t="shared" si="26"/>
        <v>1166</v>
      </c>
      <c r="D167" s="1" t="str">
        <f t="shared" si="27"/>
        <v>66</v>
      </c>
      <c r="E167" s="1" t="str">
        <f t="shared" si="29"/>
        <v>Pyrénées orientales</v>
      </c>
      <c r="F167" s="1" t="str">
        <f t="shared" si="28"/>
        <v>Ligue Occitanie</v>
      </c>
      <c r="H167"/>
    </row>
    <row r="168" spans="1:8" ht="15.9" customHeight="1" x14ac:dyDescent="0.3">
      <c r="A168" s="4">
        <v>11810001</v>
      </c>
      <c r="B168" s="4" t="s">
        <v>183</v>
      </c>
      <c r="C168" s="1" t="str">
        <f t="shared" si="26"/>
        <v>1181</v>
      </c>
      <c r="D168" s="1" t="str">
        <f t="shared" si="27"/>
        <v>81</v>
      </c>
      <c r="E168" s="1" t="str">
        <f t="shared" si="29"/>
        <v>Tarn</v>
      </c>
      <c r="F168" s="1" t="str">
        <f t="shared" si="28"/>
        <v>Ligue Occitanie</v>
      </c>
      <c r="H168"/>
    </row>
    <row r="169" spans="1:8" ht="15.9" customHeight="1" x14ac:dyDescent="0.3">
      <c r="A169" s="4">
        <v>11810003</v>
      </c>
      <c r="B169" s="4" t="s">
        <v>80</v>
      </c>
      <c r="C169" s="1" t="str">
        <f t="shared" si="26"/>
        <v>1181</v>
      </c>
      <c r="D169" s="1" t="str">
        <f t="shared" si="27"/>
        <v>81</v>
      </c>
      <c r="E169" s="1" t="str">
        <f t="shared" si="29"/>
        <v>Tarn</v>
      </c>
      <c r="F169" s="1" t="str">
        <f t="shared" si="28"/>
        <v>Ligue Occitanie</v>
      </c>
      <c r="H169"/>
    </row>
    <row r="170" spans="1:8" ht="15.9" customHeight="1" x14ac:dyDescent="0.3">
      <c r="A170" s="4">
        <v>11810008</v>
      </c>
      <c r="B170" s="4" t="s">
        <v>81</v>
      </c>
      <c r="C170" s="1" t="str">
        <f t="shared" si="26"/>
        <v>1181</v>
      </c>
      <c r="D170" s="1" t="str">
        <f t="shared" si="27"/>
        <v>81</v>
      </c>
      <c r="E170" s="1" t="str">
        <f t="shared" si="29"/>
        <v>Tarn</v>
      </c>
      <c r="F170" s="1" t="str">
        <f t="shared" si="28"/>
        <v>Ligue Occitanie</v>
      </c>
      <c r="H170"/>
    </row>
    <row r="171" spans="1:8" ht="15.9" customHeight="1" x14ac:dyDescent="0.3">
      <c r="A171" s="4">
        <v>11810013</v>
      </c>
      <c r="B171" s="4" t="s">
        <v>82</v>
      </c>
      <c r="C171" s="1" t="str">
        <f t="shared" si="26"/>
        <v>1181</v>
      </c>
      <c r="D171" s="1" t="str">
        <f t="shared" si="27"/>
        <v>81</v>
      </c>
      <c r="E171" s="1" t="str">
        <f t="shared" si="29"/>
        <v>Tarn</v>
      </c>
      <c r="F171" s="1" t="str">
        <f t="shared" si="28"/>
        <v>Ligue Occitanie</v>
      </c>
      <c r="H171"/>
    </row>
    <row r="172" spans="1:8" ht="15.9" customHeight="1" x14ac:dyDescent="0.3">
      <c r="A172" s="4">
        <v>11810015</v>
      </c>
      <c r="B172" s="4" t="s">
        <v>83</v>
      </c>
      <c r="C172" s="1" t="str">
        <f t="shared" si="26"/>
        <v>1181</v>
      </c>
      <c r="D172" s="1" t="str">
        <f t="shared" si="27"/>
        <v>81</v>
      </c>
      <c r="E172" s="1" t="str">
        <f t="shared" si="29"/>
        <v>Tarn</v>
      </c>
      <c r="F172" s="1" t="str">
        <f t="shared" si="28"/>
        <v>Ligue Occitanie</v>
      </c>
      <c r="H172"/>
    </row>
    <row r="173" spans="1:8" ht="15.9" customHeight="1" x14ac:dyDescent="0.3">
      <c r="A173" s="4">
        <v>11810024</v>
      </c>
      <c r="B173" s="4" t="s">
        <v>84</v>
      </c>
      <c r="C173" s="1" t="str">
        <f t="shared" si="26"/>
        <v>1181</v>
      </c>
      <c r="D173" s="1" t="str">
        <f t="shared" si="27"/>
        <v>81</v>
      </c>
      <c r="E173" s="1" t="str">
        <f t="shared" si="29"/>
        <v>Tarn</v>
      </c>
      <c r="F173" s="1" t="str">
        <f t="shared" si="28"/>
        <v>Ligue Occitanie</v>
      </c>
      <c r="H173"/>
    </row>
    <row r="174" spans="1:8" ht="15.9" customHeight="1" x14ac:dyDescent="0.3">
      <c r="A174" s="4">
        <v>11810028</v>
      </c>
      <c r="B174" s="4" t="s">
        <v>202</v>
      </c>
      <c r="C174" s="1" t="str">
        <f t="shared" si="26"/>
        <v>1181</v>
      </c>
      <c r="D174" s="1" t="str">
        <f t="shared" si="27"/>
        <v>81</v>
      </c>
      <c r="E174" s="1" t="str">
        <f t="shared" si="29"/>
        <v>Tarn</v>
      </c>
      <c r="F174" s="1" t="str">
        <f t="shared" si="28"/>
        <v>Ligue Occitanie</v>
      </c>
      <c r="H174"/>
    </row>
    <row r="175" spans="1:8" ht="15.9" customHeight="1" x14ac:dyDescent="0.3">
      <c r="A175" s="4">
        <v>11810030</v>
      </c>
      <c r="B175" s="4" t="s">
        <v>86</v>
      </c>
      <c r="C175" s="1" t="str">
        <f t="shared" si="26"/>
        <v>1181</v>
      </c>
      <c r="D175" s="1" t="str">
        <f t="shared" si="27"/>
        <v>81</v>
      </c>
      <c r="E175" s="1" t="str">
        <f t="shared" si="29"/>
        <v>Tarn</v>
      </c>
      <c r="F175" s="1" t="str">
        <f t="shared" si="28"/>
        <v>Ligue Occitanie</v>
      </c>
      <c r="H175"/>
    </row>
    <row r="176" spans="1:8" ht="15.9" customHeight="1" x14ac:dyDescent="0.3">
      <c r="A176" s="4">
        <v>11810033</v>
      </c>
      <c r="B176" s="4" t="s">
        <v>87</v>
      </c>
      <c r="C176" s="1" t="str">
        <f t="shared" si="26"/>
        <v>1181</v>
      </c>
      <c r="D176" s="1" t="str">
        <f t="shared" si="27"/>
        <v>81</v>
      </c>
      <c r="E176" s="1" t="str">
        <f t="shared" si="29"/>
        <v>Tarn</v>
      </c>
      <c r="F176" s="1" t="str">
        <f t="shared" si="28"/>
        <v>Ligue Occitanie</v>
      </c>
      <c r="H176"/>
    </row>
    <row r="177" spans="1:8" ht="15.9" customHeight="1" x14ac:dyDescent="0.3">
      <c r="A177" s="4">
        <v>11810034</v>
      </c>
      <c r="B177" s="4" t="s">
        <v>445</v>
      </c>
      <c r="C177" s="1" t="str">
        <f t="shared" ref="C177" si="30">LEFT(A177,4)</f>
        <v>1181</v>
      </c>
      <c r="D177" s="1" t="str">
        <f t="shared" ref="D177" si="31">RIGHT(C177,2)</f>
        <v>81</v>
      </c>
      <c r="E177" s="1" t="str">
        <f t="shared" ref="E177" si="32">VLOOKUP(D177,cd,2,FALSE)</f>
        <v>Tarn</v>
      </c>
      <c r="F177" s="1" t="str">
        <f t="shared" si="28"/>
        <v>Ligue Occitanie</v>
      </c>
      <c r="H177"/>
    </row>
    <row r="178" spans="1:8" ht="15.9" customHeight="1" x14ac:dyDescent="0.3">
      <c r="A178" s="4">
        <v>11820007</v>
      </c>
      <c r="B178" s="4" t="s">
        <v>88</v>
      </c>
      <c r="C178" s="1" t="str">
        <f t="shared" si="26"/>
        <v>1182</v>
      </c>
      <c r="D178" s="1" t="str">
        <f t="shared" si="27"/>
        <v>82</v>
      </c>
      <c r="E178" s="1" t="str">
        <f t="shared" si="29"/>
        <v>Tarn et Garonne</v>
      </c>
      <c r="F178" s="1" t="str">
        <f t="shared" si="28"/>
        <v>Ligue Occitanie</v>
      </c>
      <c r="H178"/>
    </row>
    <row r="179" spans="1:8" ht="15.9" customHeight="1" x14ac:dyDescent="0.3">
      <c r="A179" s="4">
        <v>11820008</v>
      </c>
      <c r="B179" s="4" t="s">
        <v>89</v>
      </c>
      <c r="C179" s="1" t="str">
        <f t="shared" si="26"/>
        <v>1182</v>
      </c>
      <c r="D179" s="1" t="str">
        <f t="shared" si="27"/>
        <v>82</v>
      </c>
      <c r="E179" s="1" t="str">
        <f t="shared" si="29"/>
        <v>Tarn et Garonne</v>
      </c>
      <c r="F179" s="1" t="str">
        <f t="shared" si="28"/>
        <v>Ligue Occitanie</v>
      </c>
      <c r="H179"/>
    </row>
    <row r="180" spans="1:8" ht="15.9" customHeight="1" x14ac:dyDescent="0.3">
      <c r="A180" s="4">
        <v>11820011</v>
      </c>
      <c r="B180" s="4" t="s">
        <v>90</v>
      </c>
      <c r="C180" s="1" t="str">
        <f t="shared" si="26"/>
        <v>1182</v>
      </c>
      <c r="D180" s="1" t="str">
        <f t="shared" si="27"/>
        <v>82</v>
      </c>
      <c r="E180" s="1" t="str">
        <f t="shared" si="29"/>
        <v>Tarn et Garonne</v>
      </c>
      <c r="F180" s="1" t="str">
        <f t="shared" si="28"/>
        <v>Ligue Occitanie</v>
      </c>
      <c r="H180"/>
    </row>
    <row r="181" spans="1:8" ht="15.9" customHeight="1" x14ac:dyDescent="0.3">
      <c r="A181" s="4">
        <v>11820018</v>
      </c>
      <c r="B181" s="4" t="s">
        <v>203</v>
      </c>
      <c r="C181" s="1" t="str">
        <f t="shared" si="26"/>
        <v>1182</v>
      </c>
      <c r="D181" s="1" t="str">
        <f t="shared" si="27"/>
        <v>82</v>
      </c>
      <c r="E181" s="1" t="str">
        <f t="shared" si="29"/>
        <v>Tarn et Garonne</v>
      </c>
      <c r="F181" s="1" t="str">
        <f t="shared" si="28"/>
        <v>Ligue Occitanie</v>
      </c>
      <c r="H181"/>
    </row>
    <row r="182" spans="1:8" ht="15.9" customHeight="1" x14ac:dyDescent="0.3">
      <c r="A182" s="4">
        <v>11820026</v>
      </c>
      <c r="B182" s="4" t="s">
        <v>92</v>
      </c>
      <c r="C182" s="1" t="str">
        <f t="shared" si="26"/>
        <v>1182</v>
      </c>
      <c r="D182" s="1" t="str">
        <f t="shared" si="27"/>
        <v>82</v>
      </c>
      <c r="E182" s="1" t="str">
        <f t="shared" si="29"/>
        <v>Tarn et Garonne</v>
      </c>
      <c r="F182" s="1" t="str">
        <f t="shared" si="28"/>
        <v>Ligue Occitanie</v>
      </c>
      <c r="H182"/>
    </row>
    <row r="183" spans="1:8" ht="15.9" customHeight="1" x14ac:dyDescent="0.3">
      <c r="A183" s="4">
        <v>11820027</v>
      </c>
      <c r="B183" s="4" t="s">
        <v>93</v>
      </c>
      <c r="C183" s="1" t="str">
        <f t="shared" si="26"/>
        <v>1182</v>
      </c>
      <c r="D183" s="1" t="str">
        <f t="shared" si="27"/>
        <v>82</v>
      </c>
      <c r="E183" s="1" t="str">
        <f t="shared" si="29"/>
        <v>Tarn et Garonne</v>
      </c>
      <c r="F183" s="1" t="str">
        <f t="shared" si="28"/>
        <v>Ligue Occitanie</v>
      </c>
      <c r="H183"/>
    </row>
    <row r="184" spans="1:8" ht="15.9" customHeight="1" x14ac:dyDescent="0.3">
      <c r="A184" s="4">
        <v>11820031</v>
      </c>
      <c r="B184" s="4" t="s">
        <v>94</v>
      </c>
      <c r="C184" s="1" t="str">
        <f t="shared" si="26"/>
        <v>1182</v>
      </c>
      <c r="D184" s="1" t="str">
        <f t="shared" si="27"/>
        <v>82</v>
      </c>
      <c r="E184" s="1" t="str">
        <f t="shared" si="29"/>
        <v>Tarn et Garonne</v>
      </c>
      <c r="F184" s="1" t="str">
        <f t="shared" si="28"/>
        <v>Ligue Occitanie</v>
      </c>
      <c r="H184"/>
    </row>
    <row r="185" spans="1:8" ht="15.9" customHeight="1" x14ac:dyDescent="0.3">
      <c r="A185" s="4">
        <v>11820032</v>
      </c>
      <c r="B185" s="4" t="s">
        <v>95</v>
      </c>
      <c r="C185" s="1" t="str">
        <f t="shared" si="26"/>
        <v>1182</v>
      </c>
      <c r="D185" s="1" t="str">
        <f t="shared" si="27"/>
        <v>82</v>
      </c>
      <c r="E185" s="1" t="str">
        <f t="shared" si="29"/>
        <v>Tarn et Garonne</v>
      </c>
      <c r="F185" s="1" t="str">
        <f t="shared" si="28"/>
        <v>Ligue Occitanie</v>
      </c>
      <c r="H185"/>
    </row>
    <row r="186" spans="1:8" ht="15.9" customHeight="1" x14ac:dyDescent="0.3">
      <c r="A186" s="4">
        <v>11820034</v>
      </c>
      <c r="B186" s="4" t="s">
        <v>96</v>
      </c>
      <c r="C186" s="1" t="str">
        <f t="shared" si="26"/>
        <v>1182</v>
      </c>
      <c r="D186" s="1" t="str">
        <f t="shared" si="27"/>
        <v>82</v>
      </c>
      <c r="E186" s="1" t="str">
        <f t="shared" si="29"/>
        <v>Tarn et Garonne</v>
      </c>
      <c r="F186" s="1" t="str">
        <f t="shared" si="28"/>
        <v>Ligue Occitanie</v>
      </c>
      <c r="H186"/>
    </row>
    <row r="187" spans="1:8" ht="15.9" customHeight="1" x14ac:dyDescent="0.3">
      <c r="A187" s="4">
        <v>11820035</v>
      </c>
      <c r="B187" s="4" t="s">
        <v>97</v>
      </c>
      <c r="C187" s="1" t="str">
        <f t="shared" si="26"/>
        <v>1182</v>
      </c>
      <c r="D187" s="1" t="str">
        <f t="shared" si="27"/>
        <v>82</v>
      </c>
      <c r="E187" s="1" t="str">
        <f t="shared" si="29"/>
        <v>Tarn et Garonne</v>
      </c>
      <c r="F187" s="1" t="str">
        <f t="shared" si="28"/>
        <v>Ligue Occitanie</v>
      </c>
      <c r="H187"/>
    </row>
    <row r="188" spans="1:8" ht="15.6" x14ac:dyDescent="0.3">
      <c r="H18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359AA-BDEB-4E4C-B9B6-07BB9D2658EE}">
  <sheetPr codeName="Feuil5"/>
  <dimension ref="A1:V183"/>
  <sheetViews>
    <sheetView showGridLines="0" workbookViewId="0">
      <selection activeCell="A184" sqref="A184"/>
    </sheetView>
  </sheetViews>
  <sheetFormatPr baseColWidth="10" defaultRowHeight="14.4" x14ac:dyDescent="0.3"/>
  <cols>
    <col min="1" max="1" width="6.09765625" style="1" customWidth="1"/>
    <col min="2" max="2" width="21.09765625" style="1" bestFit="1" customWidth="1"/>
    <col min="3" max="3" width="4.09765625" style="1" customWidth="1"/>
    <col min="4" max="4" width="4.09765625" style="1" bestFit="1" customWidth="1"/>
    <col min="5" max="5" width="4.09765625" style="1" customWidth="1"/>
    <col min="6" max="6" width="3.8984375" style="1" customWidth="1"/>
    <col min="7" max="7" width="3" style="1" customWidth="1"/>
    <col min="8" max="8" width="4.19921875" style="1" customWidth="1"/>
    <col min="9" max="9" width="3.19921875" style="1" customWidth="1"/>
    <col min="10" max="10" width="3.5" style="1" customWidth="1"/>
    <col min="11" max="11" width="2.69921875" style="1" customWidth="1"/>
    <col min="12" max="12" width="3.3984375" style="1" customWidth="1"/>
    <col min="13" max="13" width="2.59765625" style="1" customWidth="1"/>
    <col min="14" max="14" width="3.3984375" style="1" customWidth="1"/>
    <col min="15" max="15" width="2.59765625" style="1" customWidth="1"/>
    <col min="16" max="16" width="4.09765625" style="1" bestFit="1" customWidth="1"/>
    <col min="17" max="17" width="3.3984375" style="1" customWidth="1"/>
    <col min="18" max="18" width="4.09765625" style="1" customWidth="1"/>
    <col min="19" max="19" width="3.3984375" style="1" customWidth="1"/>
    <col min="20" max="20" width="11" style="1"/>
    <col min="21" max="21" width="16" style="1" bestFit="1" customWidth="1"/>
    <col min="22" max="256" width="11" style="1"/>
    <col min="257" max="257" width="6.09765625" style="1" customWidth="1"/>
    <col min="258" max="258" width="21.09765625" style="1" bestFit="1" customWidth="1"/>
    <col min="259" max="259" width="4.09765625" style="1" customWidth="1"/>
    <col min="260" max="260" width="4.09765625" style="1" bestFit="1" customWidth="1"/>
    <col min="261" max="261" width="4.09765625" style="1" customWidth="1"/>
    <col min="262" max="262" width="3.8984375" style="1" customWidth="1"/>
    <col min="263" max="263" width="3" style="1" customWidth="1"/>
    <col min="264" max="264" width="4.19921875" style="1" customWidth="1"/>
    <col min="265" max="265" width="3.19921875" style="1" customWidth="1"/>
    <col min="266" max="266" width="3.5" style="1" customWidth="1"/>
    <col min="267" max="267" width="2.69921875" style="1" customWidth="1"/>
    <col min="268" max="268" width="3.3984375" style="1" customWidth="1"/>
    <col min="269" max="269" width="2.59765625" style="1" customWidth="1"/>
    <col min="270" max="270" width="3.3984375" style="1" customWidth="1"/>
    <col min="271" max="271" width="2.59765625" style="1" customWidth="1"/>
    <col min="272" max="272" width="4.09765625" style="1" bestFit="1" customWidth="1"/>
    <col min="273" max="273" width="3.3984375" style="1" customWidth="1"/>
    <col min="274" max="274" width="4.09765625" style="1" customWidth="1"/>
    <col min="275" max="275" width="3.3984375" style="1" customWidth="1"/>
    <col min="276" max="512" width="11" style="1"/>
    <col min="513" max="513" width="6.09765625" style="1" customWidth="1"/>
    <col min="514" max="514" width="21.09765625" style="1" bestFit="1" customWidth="1"/>
    <col min="515" max="515" width="4.09765625" style="1" customWidth="1"/>
    <col min="516" max="516" width="4.09765625" style="1" bestFit="1" customWidth="1"/>
    <col min="517" max="517" width="4.09765625" style="1" customWidth="1"/>
    <col min="518" max="518" width="3.8984375" style="1" customWidth="1"/>
    <col min="519" max="519" width="3" style="1" customWidth="1"/>
    <col min="520" max="520" width="4.19921875" style="1" customWidth="1"/>
    <col min="521" max="521" width="3.19921875" style="1" customWidth="1"/>
    <col min="522" max="522" width="3.5" style="1" customWidth="1"/>
    <col min="523" max="523" width="2.69921875" style="1" customWidth="1"/>
    <col min="524" max="524" width="3.3984375" style="1" customWidth="1"/>
    <col min="525" max="525" width="2.59765625" style="1" customWidth="1"/>
    <col min="526" max="526" width="3.3984375" style="1" customWidth="1"/>
    <col min="527" max="527" width="2.59765625" style="1" customWidth="1"/>
    <col min="528" max="528" width="4.09765625" style="1" bestFit="1" customWidth="1"/>
    <col min="529" max="529" width="3.3984375" style="1" customWidth="1"/>
    <col min="530" max="530" width="4.09765625" style="1" customWidth="1"/>
    <col min="531" max="531" width="3.3984375" style="1" customWidth="1"/>
    <col min="532" max="768" width="11" style="1"/>
    <col min="769" max="769" width="6.09765625" style="1" customWidth="1"/>
    <col min="770" max="770" width="21.09765625" style="1" bestFit="1" customWidth="1"/>
    <col min="771" max="771" width="4.09765625" style="1" customWidth="1"/>
    <col min="772" max="772" width="4.09765625" style="1" bestFit="1" customWidth="1"/>
    <col min="773" max="773" width="4.09765625" style="1" customWidth="1"/>
    <col min="774" max="774" width="3.8984375" style="1" customWidth="1"/>
    <col min="775" max="775" width="3" style="1" customWidth="1"/>
    <col min="776" max="776" width="4.19921875" style="1" customWidth="1"/>
    <col min="777" max="777" width="3.19921875" style="1" customWidth="1"/>
    <col min="778" max="778" width="3.5" style="1" customWidth="1"/>
    <col min="779" max="779" width="2.69921875" style="1" customWidth="1"/>
    <col min="780" max="780" width="3.3984375" style="1" customWidth="1"/>
    <col min="781" max="781" width="2.59765625" style="1" customWidth="1"/>
    <col min="782" max="782" width="3.3984375" style="1" customWidth="1"/>
    <col min="783" max="783" width="2.59765625" style="1" customWidth="1"/>
    <col min="784" max="784" width="4.09765625" style="1" bestFit="1" customWidth="1"/>
    <col min="785" max="785" width="3.3984375" style="1" customWidth="1"/>
    <col min="786" max="786" width="4.09765625" style="1" customWidth="1"/>
    <col min="787" max="787" width="3.3984375" style="1" customWidth="1"/>
    <col min="788" max="1024" width="11" style="1"/>
    <col min="1025" max="1025" width="6.09765625" style="1" customWidth="1"/>
    <col min="1026" max="1026" width="21.09765625" style="1" bestFit="1" customWidth="1"/>
    <col min="1027" max="1027" width="4.09765625" style="1" customWidth="1"/>
    <col min="1028" max="1028" width="4.09765625" style="1" bestFit="1" customWidth="1"/>
    <col min="1029" max="1029" width="4.09765625" style="1" customWidth="1"/>
    <col min="1030" max="1030" width="3.8984375" style="1" customWidth="1"/>
    <col min="1031" max="1031" width="3" style="1" customWidth="1"/>
    <col min="1032" max="1032" width="4.19921875" style="1" customWidth="1"/>
    <col min="1033" max="1033" width="3.19921875" style="1" customWidth="1"/>
    <col min="1034" max="1034" width="3.5" style="1" customWidth="1"/>
    <col min="1035" max="1035" width="2.69921875" style="1" customWidth="1"/>
    <col min="1036" max="1036" width="3.3984375" style="1" customWidth="1"/>
    <col min="1037" max="1037" width="2.59765625" style="1" customWidth="1"/>
    <col min="1038" max="1038" width="3.3984375" style="1" customWidth="1"/>
    <col min="1039" max="1039" width="2.59765625" style="1" customWidth="1"/>
    <col min="1040" max="1040" width="4.09765625" style="1" bestFit="1" customWidth="1"/>
    <col min="1041" max="1041" width="3.3984375" style="1" customWidth="1"/>
    <col min="1042" max="1042" width="4.09765625" style="1" customWidth="1"/>
    <col min="1043" max="1043" width="3.3984375" style="1" customWidth="1"/>
    <col min="1044" max="1280" width="11" style="1"/>
    <col min="1281" max="1281" width="6.09765625" style="1" customWidth="1"/>
    <col min="1282" max="1282" width="21.09765625" style="1" bestFit="1" customWidth="1"/>
    <col min="1283" max="1283" width="4.09765625" style="1" customWidth="1"/>
    <col min="1284" max="1284" width="4.09765625" style="1" bestFit="1" customWidth="1"/>
    <col min="1285" max="1285" width="4.09765625" style="1" customWidth="1"/>
    <col min="1286" max="1286" width="3.8984375" style="1" customWidth="1"/>
    <col min="1287" max="1287" width="3" style="1" customWidth="1"/>
    <col min="1288" max="1288" width="4.19921875" style="1" customWidth="1"/>
    <col min="1289" max="1289" width="3.19921875" style="1" customWidth="1"/>
    <col min="1290" max="1290" width="3.5" style="1" customWidth="1"/>
    <col min="1291" max="1291" width="2.69921875" style="1" customWidth="1"/>
    <col min="1292" max="1292" width="3.3984375" style="1" customWidth="1"/>
    <col min="1293" max="1293" width="2.59765625" style="1" customWidth="1"/>
    <col min="1294" max="1294" width="3.3984375" style="1" customWidth="1"/>
    <col min="1295" max="1295" width="2.59765625" style="1" customWidth="1"/>
    <col min="1296" max="1296" width="4.09765625" style="1" bestFit="1" customWidth="1"/>
    <col min="1297" max="1297" width="3.3984375" style="1" customWidth="1"/>
    <col min="1298" max="1298" width="4.09765625" style="1" customWidth="1"/>
    <col min="1299" max="1299" width="3.3984375" style="1" customWidth="1"/>
    <col min="1300" max="1536" width="11" style="1"/>
    <col min="1537" max="1537" width="6.09765625" style="1" customWidth="1"/>
    <col min="1538" max="1538" width="21.09765625" style="1" bestFit="1" customWidth="1"/>
    <col min="1539" max="1539" width="4.09765625" style="1" customWidth="1"/>
    <col min="1540" max="1540" width="4.09765625" style="1" bestFit="1" customWidth="1"/>
    <col min="1541" max="1541" width="4.09765625" style="1" customWidth="1"/>
    <col min="1542" max="1542" width="3.8984375" style="1" customWidth="1"/>
    <col min="1543" max="1543" width="3" style="1" customWidth="1"/>
    <col min="1544" max="1544" width="4.19921875" style="1" customWidth="1"/>
    <col min="1545" max="1545" width="3.19921875" style="1" customWidth="1"/>
    <col min="1546" max="1546" width="3.5" style="1" customWidth="1"/>
    <col min="1547" max="1547" width="2.69921875" style="1" customWidth="1"/>
    <col min="1548" max="1548" width="3.3984375" style="1" customWidth="1"/>
    <col min="1549" max="1549" width="2.59765625" style="1" customWidth="1"/>
    <col min="1550" max="1550" width="3.3984375" style="1" customWidth="1"/>
    <col min="1551" max="1551" width="2.59765625" style="1" customWidth="1"/>
    <col min="1552" max="1552" width="4.09765625" style="1" bestFit="1" customWidth="1"/>
    <col min="1553" max="1553" width="3.3984375" style="1" customWidth="1"/>
    <col min="1554" max="1554" width="4.09765625" style="1" customWidth="1"/>
    <col min="1555" max="1555" width="3.3984375" style="1" customWidth="1"/>
    <col min="1556" max="1792" width="11" style="1"/>
    <col min="1793" max="1793" width="6.09765625" style="1" customWidth="1"/>
    <col min="1794" max="1794" width="21.09765625" style="1" bestFit="1" customWidth="1"/>
    <col min="1795" max="1795" width="4.09765625" style="1" customWidth="1"/>
    <col min="1796" max="1796" width="4.09765625" style="1" bestFit="1" customWidth="1"/>
    <col min="1797" max="1797" width="4.09765625" style="1" customWidth="1"/>
    <col min="1798" max="1798" width="3.8984375" style="1" customWidth="1"/>
    <col min="1799" max="1799" width="3" style="1" customWidth="1"/>
    <col min="1800" max="1800" width="4.19921875" style="1" customWidth="1"/>
    <col min="1801" max="1801" width="3.19921875" style="1" customWidth="1"/>
    <col min="1802" max="1802" width="3.5" style="1" customWidth="1"/>
    <col min="1803" max="1803" width="2.69921875" style="1" customWidth="1"/>
    <col min="1804" max="1804" width="3.3984375" style="1" customWidth="1"/>
    <col min="1805" max="1805" width="2.59765625" style="1" customWidth="1"/>
    <col min="1806" max="1806" width="3.3984375" style="1" customWidth="1"/>
    <col min="1807" max="1807" width="2.59765625" style="1" customWidth="1"/>
    <col min="1808" max="1808" width="4.09765625" style="1" bestFit="1" customWidth="1"/>
    <col min="1809" max="1809" width="3.3984375" style="1" customWidth="1"/>
    <col min="1810" max="1810" width="4.09765625" style="1" customWidth="1"/>
    <col min="1811" max="1811" width="3.3984375" style="1" customWidth="1"/>
    <col min="1812" max="2048" width="11" style="1"/>
    <col min="2049" max="2049" width="6.09765625" style="1" customWidth="1"/>
    <col min="2050" max="2050" width="21.09765625" style="1" bestFit="1" customWidth="1"/>
    <col min="2051" max="2051" width="4.09765625" style="1" customWidth="1"/>
    <col min="2052" max="2052" width="4.09765625" style="1" bestFit="1" customWidth="1"/>
    <col min="2053" max="2053" width="4.09765625" style="1" customWidth="1"/>
    <col min="2054" max="2054" width="3.8984375" style="1" customWidth="1"/>
    <col min="2055" max="2055" width="3" style="1" customWidth="1"/>
    <col min="2056" max="2056" width="4.19921875" style="1" customWidth="1"/>
    <col min="2057" max="2057" width="3.19921875" style="1" customWidth="1"/>
    <col min="2058" max="2058" width="3.5" style="1" customWidth="1"/>
    <col min="2059" max="2059" width="2.69921875" style="1" customWidth="1"/>
    <col min="2060" max="2060" width="3.3984375" style="1" customWidth="1"/>
    <col min="2061" max="2061" width="2.59765625" style="1" customWidth="1"/>
    <col min="2062" max="2062" width="3.3984375" style="1" customWidth="1"/>
    <col min="2063" max="2063" width="2.59765625" style="1" customWidth="1"/>
    <col min="2064" max="2064" width="4.09765625" style="1" bestFit="1" customWidth="1"/>
    <col min="2065" max="2065" width="3.3984375" style="1" customWidth="1"/>
    <col min="2066" max="2066" width="4.09765625" style="1" customWidth="1"/>
    <col min="2067" max="2067" width="3.3984375" style="1" customWidth="1"/>
    <col min="2068" max="2304" width="11" style="1"/>
    <col min="2305" max="2305" width="6.09765625" style="1" customWidth="1"/>
    <col min="2306" max="2306" width="21.09765625" style="1" bestFit="1" customWidth="1"/>
    <col min="2307" max="2307" width="4.09765625" style="1" customWidth="1"/>
    <col min="2308" max="2308" width="4.09765625" style="1" bestFit="1" customWidth="1"/>
    <col min="2309" max="2309" width="4.09765625" style="1" customWidth="1"/>
    <col min="2310" max="2310" width="3.8984375" style="1" customWidth="1"/>
    <col min="2311" max="2311" width="3" style="1" customWidth="1"/>
    <col min="2312" max="2312" width="4.19921875" style="1" customWidth="1"/>
    <col min="2313" max="2313" width="3.19921875" style="1" customWidth="1"/>
    <col min="2314" max="2314" width="3.5" style="1" customWidth="1"/>
    <col min="2315" max="2315" width="2.69921875" style="1" customWidth="1"/>
    <col min="2316" max="2316" width="3.3984375" style="1" customWidth="1"/>
    <col min="2317" max="2317" width="2.59765625" style="1" customWidth="1"/>
    <col min="2318" max="2318" width="3.3984375" style="1" customWidth="1"/>
    <col min="2319" max="2319" width="2.59765625" style="1" customWidth="1"/>
    <col min="2320" max="2320" width="4.09765625" style="1" bestFit="1" customWidth="1"/>
    <col min="2321" max="2321" width="3.3984375" style="1" customWidth="1"/>
    <col min="2322" max="2322" width="4.09765625" style="1" customWidth="1"/>
    <col min="2323" max="2323" width="3.3984375" style="1" customWidth="1"/>
    <col min="2324" max="2560" width="11" style="1"/>
    <col min="2561" max="2561" width="6.09765625" style="1" customWidth="1"/>
    <col min="2562" max="2562" width="21.09765625" style="1" bestFit="1" customWidth="1"/>
    <col min="2563" max="2563" width="4.09765625" style="1" customWidth="1"/>
    <col min="2564" max="2564" width="4.09765625" style="1" bestFit="1" customWidth="1"/>
    <col min="2565" max="2565" width="4.09765625" style="1" customWidth="1"/>
    <col min="2566" max="2566" width="3.8984375" style="1" customWidth="1"/>
    <col min="2567" max="2567" width="3" style="1" customWidth="1"/>
    <col min="2568" max="2568" width="4.19921875" style="1" customWidth="1"/>
    <col min="2569" max="2569" width="3.19921875" style="1" customWidth="1"/>
    <col min="2570" max="2570" width="3.5" style="1" customWidth="1"/>
    <col min="2571" max="2571" width="2.69921875" style="1" customWidth="1"/>
    <col min="2572" max="2572" width="3.3984375" style="1" customWidth="1"/>
    <col min="2573" max="2573" width="2.59765625" style="1" customWidth="1"/>
    <col min="2574" max="2574" width="3.3984375" style="1" customWidth="1"/>
    <col min="2575" max="2575" width="2.59765625" style="1" customWidth="1"/>
    <col min="2576" max="2576" width="4.09765625" style="1" bestFit="1" customWidth="1"/>
    <col min="2577" max="2577" width="3.3984375" style="1" customWidth="1"/>
    <col min="2578" max="2578" width="4.09765625" style="1" customWidth="1"/>
    <col min="2579" max="2579" width="3.3984375" style="1" customWidth="1"/>
    <col min="2580" max="2816" width="11" style="1"/>
    <col min="2817" max="2817" width="6.09765625" style="1" customWidth="1"/>
    <col min="2818" max="2818" width="21.09765625" style="1" bestFit="1" customWidth="1"/>
    <col min="2819" max="2819" width="4.09765625" style="1" customWidth="1"/>
    <col min="2820" max="2820" width="4.09765625" style="1" bestFit="1" customWidth="1"/>
    <col min="2821" max="2821" width="4.09765625" style="1" customWidth="1"/>
    <col min="2822" max="2822" width="3.8984375" style="1" customWidth="1"/>
    <col min="2823" max="2823" width="3" style="1" customWidth="1"/>
    <col min="2824" max="2824" width="4.19921875" style="1" customWidth="1"/>
    <col min="2825" max="2825" width="3.19921875" style="1" customWidth="1"/>
    <col min="2826" max="2826" width="3.5" style="1" customWidth="1"/>
    <col min="2827" max="2827" width="2.69921875" style="1" customWidth="1"/>
    <col min="2828" max="2828" width="3.3984375" style="1" customWidth="1"/>
    <col min="2829" max="2829" width="2.59765625" style="1" customWidth="1"/>
    <col min="2830" max="2830" width="3.3984375" style="1" customWidth="1"/>
    <col min="2831" max="2831" width="2.59765625" style="1" customWidth="1"/>
    <col min="2832" max="2832" width="4.09765625" style="1" bestFit="1" customWidth="1"/>
    <col min="2833" max="2833" width="3.3984375" style="1" customWidth="1"/>
    <col min="2834" max="2834" width="4.09765625" style="1" customWidth="1"/>
    <col min="2835" max="2835" width="3.3984375" style="1" customWidth="1"/>
    <col min="2836" max="3072" width="11" style="1"/>
    <col min="3073" max="3073" width="6.09765625" style="1" customWidth="1"/>
    <col min="3074" max="3074" width="21.09765625" style="1" bestFit="1" customWidth="1"/>
    <col min="3075" max="3075" width="4.09765625" style="1" customWidth="1"/>
    <col min="3076" max="3076" width="4.09765625" style="1" bestFit="1" customWidth="1"/>
    <col min="3077" max="3077" width="4.09765625" style="1" customWidth="1"/>
    <col min="3078" max="3078" width="3.8984375" style="1" customWidth="1"/>
    <col min="3079" max="3079" width="3" style="1" customWidth="1"/>
    <col min="3080" max="3080" width="4.19921875" style="1" customWidth="1"/>
    <col min="3081" max="3081" width="3.19921875" style="1" customWidth="1"/>
    <col min="3082" max="3082" width="3.5" style="1" customWidth="1"/>
    <col min="3083" max="3083" width="2.69921875" style="1" customWidth="1"/>
    <col min="3084" max="3084" width="3.3984375" style="1" customWidth="1"/>
    <col min="3085" max="3085" width="2.59765625" style="1" customWidth="1"/>
    <col min="3086" max="3086" width="3.3984375" style="1" customWidth="1"/>
    <col min="3087" max="3087" width="2.59765625" style="1" customWidth="1"/>
    <col min="3088" max="3088" width="4.09765625" style="1" bestFit="1" customWidth="1"/>
    <col min="3089" max="3089" width="3.3984375" style="1" customWidth="1"/>
    <col min="3090" max="3090" width="4.09765625" style="1" customWidth="1"/>
    <col min="3091" max="3091" width="3.3984375" style="1" customWidth="1"/>
    <col min="3092" max="3328" width="11" style="1"/>
    <col min="3329" max="3329" width="6.09765625" style="1" customWidth="1"/>
    <col min="3330" max="3330" width="21.09765625" style="1" bestFit="1" customWidth="1"/>
    <col min="3331" max="3331" width="4.09765625" style="1" customWidth="1"/>
    <col min="3332" max="3332" width="4.09765625" style="1" bestFit="1" customWidth="1"/>
    <col min="3333" max="3333" width="4.09765625" style="1" customWidth="1"/>
    <col min="3334" max="3334" width="3.8984375" style="1" customWidth="1"/>
    <col min="3335" max="3335" width="3" style="1" customWidth="1"/>
    <col min="3336" max="3336" width="4.19921875" style="1" customWidth="1"/>
    <col min="3337" max="3337" width="3.19921875" style="1" customWidth="1"/>
    <col min="3338" max="3338" width="3.5" style="1" customWidth="1"/>
    <col min="3339" max="3339" width="2.69921875" style="1" customWidth="1"/>
    <col min="3340" max="3340" width="3.3984375" style="1" customWidth="1"/>
    <col min="3341" max="3341" width="2.59765625" style="1" customWidth="1"/>
    <col min="3342" max="3342" width="3.3984375" style="1" customWidth="1"/>
    <col min="3343" max="3343" width="2.59765625" style="1" customWidth="1"/>
    <col min="3344" max="3344" width="4.09765625" style="1" bestFit="1" customWidth="1"/>
    <col min="3345" max="3345" width="3.3984375" style="1" customWidth="1"/>
    <col min="3346" max="3346" width="4.09765625" style="1" customWidth="1"/>
    <col min="3347" max="3347" width="3.3984375" style="1" customWidth="1"/>
    <col min="3348" max="3584" width="11" style="1"/>
    <col min="3585" max="3585" width="6.09765625" style="1" customWidth="1"/>
    <col min="3586" max="3586" width="21.09765625" style="1" bestFit="1" customWidth="1"/>
    <col min="3587" max="3587" width="4.09765625" style="1" customWidth="1"/>
    <col min="3588" max="3588" width="4.09765625" style="1" bestFit="1" customWidth="1"/>
    <col min="3589" max="3589" width="4.09765625" style="1" customWidth="1"/>
    <col min="3590" max="3590" width="3.8984375" style="1" customWidth="1"/>
    <col min="3591" max="3591" width="3" style="1" customWidth="1"/>
    <col min="3592" max="3592" width="4.19921875" style="1" customWidth="1"/>
    <col min="3593" max="3593" width="3.19921875" style="1" customWidth="1"/>
    <col min="3594" max="3594" width="3.5" style="1" customWidth="1"/>
    <col min="3595" max="3595" width="2.69921875" style="1" customWidth="1"/>
    <col min="3596" max="3596" width="3.3984375" style="1" customWidth="1"/>
    <col min="3597" max="3597" width="2.59765625" style="1" customWidth="1"/>
    <col min="3598" max="3598" width="3.3984375" style="1" customWidth="1"/>
    <col min="3599" max="3599" width="2.59765625" style="1" customWidth="1"/>
    <col min="3600" max="3600" width="4.09765625" style="1" bestFit="1" customWidth="1"/>
    <col min="3601" max="3601" width="3.3984375" style="1" customWidth="1"/>
    <col min="3602" max="3602" width="4.09765625" style="1" customWidth="1"/>
    <col min="3603" max="3603" width="3.3984375" style="1" customWidth="1"/>
    <col min="3604" max="3840" width="11" style="1"/>
    <col min="3841" max="3841" width="6.09765625" style="1" customWidth="1"/>
    <col min="3842" max="3842" width="21.09765625" style="1" bestFit="1" customWidth="1"/>
    <col min="3843" max="3843" width="4.09765625" style="1" customWidth="1"/>
    <col min="3844" max="3844" width="4.09765625" style="1" bestFit="1" customWidth="1"/>
    <col min="3845" max="3845" width="4.09765625" style="1" customWidth="1"/>
    <col min="3846" max="3846" width="3.8984375" style="1" customWidth="1"/>
    <col min="3847" max="3847" width="3" style="1" customWidth="1"/>
    <col min="3848" max="3848" width="4.19921875" style="1" customWidth="1"/>
    <col min="3849" max="3849" width="3.19921875" style="1" customWidth="1"/>
    <col min="3850" max="3850" width="3.5" style="1" customWidth="1"/>
    <col min="3851" max="3851" width="2.69921875" style="1" customWidth="1"/>
    <col min="3852" max="3852" width="3.3984375" style="1" customWidth="1"/>
    <col min="3853" max="3853" width="2.59765625" style="1" customWidth="1"/>
    <col min="3854" max="3854" width="3.3984375" style="1" customWidth="1"/>
    <col min="3855" max="3855" width="2.59765625" style="1" customWidth="1"/>
    <col min="3856" max="3856" width="4.09765625" style="1" bestFit="1" customWidth="1"/>
    <col min="3857" max="3857" width="3.3984375" style="1" customWidth="1"/>
    <col min="3858" max="3858" width="4.09765625" style="1" customWidth="1"/>
    <col min="3859" max="3859" width="3.3984375" style="1" customWidth="1"/>
    <col min="3860" max="4096" width="11" style="1"/>
    <col min="4097" max="4097" width="6.09765625" style="1" customWidth="1"/>
    <col min="4098" max="4098" width="21.09765625" style="1" bestFit="1" customWidth="1"/>
    <col min="4099" max="4099" width="4.09765625" style="1" customWidth="1"/>
    <col min="4100" max="4100" width="4.09765625" style="1" bestFit="1" customWidth="1"/>
    <col min="4101" max="4101" width="4.09765625" style="1" customWidth="1"/>
    <col min="4102" max="4102" width="3.8984375" style="1" customWidth="1"/>
    <col min="4103" max="4103" width="3" style="1" customWidth="1"/>
    <col min="4104" max="4104" width="4.19921875" style="1" customWidth="1"/>
    <col min="4105" max="4105" width="3.19921875" style="1" customWidth="1"/>
    <col min="4106" max="4106" width="3.5" style="1" customWidth="1"/>
    <col min="4107" max="4107" width="2.69921875" style="1" customWidth="1"/>
    <col min="4108" max="4108" width="3.3984375" style="1" customWidth="1"/>
    <col min="4109" max="4109" width="2.59765625" style="1" customWidth="1"/>
    <col min="4110" max="4110" width="3.3984375" style="1" customWidth="1"/>
    <col min="4111" max="4111" width="2.59765625" style="1" customWidth="1"/>
    <col min="4112" max="4112" width="4.09765625" style="1" bestFit="1" customWidth="1"/>
    <col min="4113" max="4113" width="3.3984375" style="1" customWidth="1"/>
    <col min="4114" max="4114" width="4.09765625" style="1" customWidth="1"/>
    <col min="4115" max="4115" width="3.3984375" style="1" customWidth="1"/>
    <col min="4116" max="4352" width="11" style="1"/>
    <col min="4353" max="4353" width="6.09765625" style="1" customWidth="1"/>
    <col min="4354" max="4354" width="21.09765625" style="1" bestFit="1" customWidth="1"/>
    <col min="4355" max="4355" width="4.09765625" style="1" customWidth="1"/>
    <col min="4356" max="4356" width="4.09765625" style="1" bestFit="1" customWidth="1"/>
    <col min="4357" max="4357" width="4.09765625" style="1" customWidth="1"/>
    <col min="4358" max="4358" width="3.8984375" style="1" customWidth="1"/>
    <col min="4359" max="4359" width="3" style="1" customWidth="1"/>
    <col min="4360" max="4360" width="4.19921875" style="1" customWidth="1"/>
    <col min="4361" max="4361" width="3.19921875" style="1" customWidth="1"/>
    <col min="4362" max="4362" width="3.5" style="1" customWidth="1"/>
    <col min="4363" max="4363" width="2.69921875" style="1" customWidth="1"/>
    <col min="4364" max="4364" width="3.3984375" style="1" customWidth="1"/>
    <col min="4365" max="4365" width="2.59765625" style="1" customWidth="1"/>
    <col min="4366" max="4366" width="3.3984375" style="1" customWidth="1"/>
    <col min="4367" max="4367" width="2.59765625" style="1" customWidth="1"/>
    <col min="4368" max="4368" width="4.09765625" style="1" bestFit="1" customWidth="1"/>
    <col min="4369" max="4369" width="3.3984375" style="1" customWidth="1"/>
    <col min="4370" max="4370" width="4.09765625" style="1" customWidth="1"/>
    <col min="4371" max="4371" width="3.3984375" style="1" customWidth="1"/>
    <col min="4372" max="4608" width="11" style="1"/>
    <col min="4609" max="4609" width="6.09765625" style="1" customWidth="1"/>
    <col min="4610" max="4610" width="21.09765625" style="1" bestFit="1" customWidth="1"/>
    <col min="4611" max="4611" width="4.09765625" style="1" customWidth="1"/>
    <col min="4612" max="4612" width="4.09765625" style="1" bestFit="1" customWidth="1"/>
    <col min="4613" max="4613" width="4.09765625" style="1" customWidth="1"/>
    <col min="4614" max="4614" width="3.8984375" style="1" customWidth="1"/>
    <col min="4615" max="4615" width="3" style="1" customWidth="1"/>
    <col min="4616" max="4616" width="4.19921875" style="1" customWidth="1"/>
    <col min="4617" max="4617" width="3.19921875" style="1" customWidth="1"/>
    <col min="4618" max="4618" width="3.5" style="1" customWidth="1"/>
    <col min="4619" max="4619" width="2.69921875" style="1" customWidth="1"/>
    <col min="4620" max="4620" width="3.3984375" style="1" customWidth="1"/>
    <col min="4621" max="4621" width="2.59765625" style="1" customWidth="1"/>
    <col min="4622" max="4622" width="3.3984375" style="1" customWidth="1"/>
    <col min="4623" max="4623" width="2.59765625" style="1" customWidth="1"/>
    <col min="4624" max="4624" width="4.09765625" style="1" bestFit="1" customWidth="1"/>
    <col min="4625" max="4625" width="3.3984375" style="1" customWidth="1"/>
    <col min="4626" max="4626" width="4.09765625" style="1" customWidth="1"/>
    <col min="4627" max="4627" width="3.3984375" style="1" customWidth="1"/>
    <col min="4628" max="4864" width="11" style="1"/>
    <col min="4865" max="4865" width="6.09765625" style="1" customWidth="1"/>
    <col min="4866" max="4866" width="21.09765625" style="1" bestFit="1" customWidth="1"/>
    <col min="4867" max="4867" width="4.09765625" style="1" customWidth="1"/>
    <col min="4868" max="4868" width="4.09765625" style="1" bestFit="1" customWidth="1"/>
    <col min="4869" max="4869" width="4.09765625" style="1" customWidth="1"/>
    <col min="4870" max="4870" width="3.8984375" style="1" customWidth="1"/>
    <col min="4871" max="4871" width="3" style="1" customWidth="1"/>
    <col min="4872" max="4872" width="4.19921875" style="1" customWidth="1"/>
    <col min="4873" max="4873" width="3.19921875" style="1" customWidth="1"/>
    <col min="4874" max="4874" width="3.5" style="1" customWidth="1"/>
    <col min="4875" max="4875" width="2.69921875" style="1" customWidth="1"/>
    <col min="4876" max="4876" width="3.3984375" style="1" customWidth="1"/>
    <col min="4877" max="4877" width="2.59765625" style="1" customWidth="1"/>
    <col min="4878" max="4878" width="3.3984375" style="1" customWidth="1"/>
    <col min="4879" max="4879" width="2.59765625" style="1" customWidth="1"/>
    <col min="4880" max="4880" width="4.09765625" style="1" bestFit="1" customWidth="1"/>
    <col min="4881" max="4881" width="3.3984375" style="1" customWidth="1"/>
    <col min="4882" max="4882" width="4.09765625" style="1" customWidth="1"/>
    <col min="4883" max="4883" width="3.3984375" style="1" customWidth="1"/>
    <col min="4884" max="5120" width="11" style="1"/>
    <col min="5121" max="5121" width="6.09765625" style="1" customWidth="1"/>
    <col min="5122" max="5122" width="21.09765625" style="1" bestFit="1" customWidth="1"/>
    <col min="5123" max="5123" width="4.09765625" style="1" customWidth="1"/>
    <col min="5124" max="5124" width="4.09765625" style="1" bestFit="1" customWidth="1"/>
    <col min="5125" max="5125" width="4.09765625" style="1" customWidth="1"/>
    <col min="5126" max="5126" width="3.8984375" style="1" customWidth="1"/>
    <col min="5127" max="5127" width="3" style="1" customWidth="1"/>
    <col min="5128" max="5128" width="4.19921875" style="1" customWidth="1"/>
    <col min="5129" max="5129" width="3.19921875" style="1" customWidth="1"/>
    <col min="5130" max="5130" width="3.5" style="1" customWidth="1"/>
    <col min="5131" max="5131" width="2.69921875" style="1" customWidth="1"/>
    <col min="5132" max="5132" width="3.3984375" style="1" customWidth="1"/>
    <col min="5133" max="5133" width="2.59765625" style="1" customWidth="1"/>
    <col min="5134" max="5134" width="3.3984375" style="1" customWidth="1"/>
    <col min="5135" max="5135" width="2.59765625" style="1" customWidth="1"/>
    <col min="5136" max="5136" width="4.09765625" style="1" bestFit="1" customWidth="1"/>
    <col min="5137" max="5137" width="3.3984375" style="1" customWidth="1"/>
    <col min="5138" max="5138" width="4.09765625" style="1" customWidth="1"/>
    <col min="5139" max="5139" width="3.3984375" style="1" customWidth="1"/>
    <col min="5140" max="5376" width="11" style="1"/>
    <col min="5377" max="5377" width="6.09765625" style="1" customWidth="1"/>
    <col min="5378" max="5378" width="21.09765625" style="1" bestFit="1" customWidth="1"/>
    <col min="5379" max="5379" width="4.09765625" style="1" customWidth="1"/>
    <col min="5380" max="5380" width="4.09765625" style="1" bestFit="1" customWidth="1"/>
    <col min="5381" max="5381" width="4.09765625" style="1" customWidth="1"/>
    <col min="5382" max="5382" width="3.8984375" style="1" customWidth="1"/>
    <col min="5383" max="5383" width="3" style="1" customWidth="1"/>
    <col min="5384" max="5384" width="4.19921875" style="1" customWidth="1"/>
    <col min="5385" max="5385" width="3.19921875" style="1" customWidth="1"/>
    <col min="5386" max="5386" width="3.5" style="1" customWidth="1"/>
    <col min="5387" max="5387" width="2.69921875" style="1" customWidth="1"/>
    <col min="5388" max="5388" width="3.3984375" style="1" customWidth="1"/>
    <col min="5389" max="5389" width="2.59765625" style="1" customWidth="1"/>
    <col min="5390" max="5390" width="3.3984375" style="1" customWidth="1"/>
    <col min="5391" max="5391" width="2.59765625" style="1" customWidth="1"/>
    <col min="5392" max="5392" width="4.09765625" style="1" bestFit="1" customWidth="1"/>
    <col min="5393" max="5393" width="3.3984375" style="1" customWidth="1"/>
    <col min="5394" max="5394" width="4.09765625" style="1" customWidth="1"/>
    <col min="5395" max="5395" width="3.3984375" style="1" customWidth="1"/>
    <col min="5396" max="5632" width="11" style="1"/>
    <col min="5633" max="5633" width="6.09765625" style="1" customWidth="1"/>
    <col min="5634" max="5634" width="21.09765625" style="1" bestFit="1" customWidth="1"/>
    <col min="5635" max="5635" width="4.09765625" style="1" customWidth="1"/>
    <col min="5636" max="5636" width="4.09765625" style="1" bestFit="1" customWidth="1"/>
    <col min="5637" max="5637" width="4.09765625" style="1" customWidth="1"/>
    <col min="5638" max="5638" width="3.8984375" style="1" customWidth="1"/>
    <col min="5639" max="5639" width="3" style="1" customWidth="1"/>
    <col min="5640" max="5640" width="4.19921875" style="1" customWidth="1"/>
    <col min="5641" max="5641" width="3.19921875" style="1" customWidth="1"/>
    <col min="5642" max="5642" width="3.5" style="1" customWidth="1"/>
    <col min="5643" max="5643" width="2.69921875" style="1" customWidth="1"/>
    <col min="5644" max="5644" width="3.3984375" style="1" customWidth="1"/>
    <col min="5645" max="5645" width="2.59765625" style="1" customWidth="1"/>
    <col min="5646" max="5646" width="3.3984375" style="1" customWidth="1"/>
    <col min="5647" max="5647" width="2.59765625" style="1" customWidth="1"/>
    <col min="5648" max="5648" width="4.09765625" style="1" bestFit="1" customWidth="1"/>
    <col min="5649" max="5649" width="3.3984375" style="1" customWidth="1"/>
    <col min="5650" max="5650" width="4.09765625" style="1" customWidth="1"/>
    <col min="5651" max="5651" width="3.3984375" style="1" customWidth="1"/>
    <col min="5652" max="5888" width="11" style="1"/>
    <col min="5889" max="5889" width="6.09765625" style="1" customWidth="1"/>
    <col min="5890" max="5890" width="21.09765625" style="1" bestFit="1" customWidth="1"/>
    <col min="5891" max="5891" width="4.09765625" style="1" customWidth="1"/>
    <col min="5892" max="5892" width="4.09765625" style="1" bestFit="1" customWidth="1"/>
    <col min="5893" max="5893" width="4.09765625" style="1" customWidth="1"/>
    <col min="5894" max="5894" width="3.8984375" style="1" customWidth="1"/>
    <col min="5895" max="5895" width="3" style="1" customWidth="1"/>
    <col min="5896" max="5896" width="4.19921875" style="1" customWidth="1"/>
    <col min="5897" max="5897" width="3.19921875" style="1" customWidth="1"/>
    <col min="5898" max="5898" width="3.5" style="1" customWidth="1"/>
    <col min="5899" max="5899" width="2.69921875" style="1" customWidth="1"/>
    <col min="5900" max="5900" width="3.3984375" style="1" customWidth="1"/>
    <col min="5901" max="5901" width="2.59765625" style="1" customWidth="1"/>
    <col min="5902" max="5902" width="3.3984375" style="1" customWidth="1"/>
    <col min="5903" max="5903" width="2.59765625" style="1" customWidth="1"/>
    <col min="5904" max="5904" width="4.09765625" style="1" bestFit="1" customWidth="1"/>
    <col min="5905" max="5905" width="3.3984375" style="1" customWidth="1"/>
    <col min="5906" max="5906" width="4.09765625" style="1" customWidth="1"/>
    <col min="5907" max="5907" width="3.3984375" style="1" customWidth="1"/>
    <col min="5908" max="6144" width="11" style="1"/>
    <col min="6145" max="6145" width="6.09765625" style="1" customWidth="1"/>
    <col min="6146" max="6146" width="21.09765625" style="1" bestFit="1" customWidth="1"/>
    <col min="6147" max="6147" width="4.09765625" style="1" customWidth="1"/>
    <col min="6148" max="6148" width="4.09765625" style="1" bestFit="1" customWidth="1"/>
    <col min="6149" max="6149" width="4.09765625" style="1" customWidth="1"/>
    <col min="6150" max="6150" width="3.8984375" style="1" customWidth="1"/>
    <col min="6151" max="6151" width="3" style="1" customWidth="1"/>
    <col min="6152" max="6152" width="4.19921875" style="1" customWidth="1"/>
    <col min="6153" max="6153" width="3.19921875" style="1" customWidth="1"/>
    <col min="6154" max="6154" width="3.5" style="1" customWidth="1"/>
    <col min="6155" max="6155" width="2.69921875" style="1" customWidth="1"/>
    <col min="6156" max="6156" width="3.3984375" style="1" customWidth="1"/>
    <col min="6157" max="6157" width="2.59765625" style="1" customWidth="1"/>
    <col min="6158" max="6158" width="3.3984375" style="1" customWidth="1"/>
    <col min="6159" max="6159" width="2.59765625" style="1" customWidth="1"/>
    <col min="6160" max="6160" width="4.09765625" style="1" bestFit="1" customWidth="1"/>
    <col min="6161" max="6161" width="3.3984375" style="1" customWidth="1"/>
    <col min="6162" max="6162" width="4.09765625" style="1" customWidth="1"/>
    <col min="6163" max="6163" width="3.3984375" style="1" customWidth="1"/>
    <col min="6164" max="6400" width="11" style="1"/>
    <col min="6401" max="6401" width="6.09765625" style="1" customWidth="1"/>
    <col min="6402" max="6402" width="21.09765625" style="1" bestFit="1" customWidth="1"/>
    <col min="6403" max="6403" width="4.09765625" style="1" customWidth="1"/>
    <col min="6404" max="6404" width="4.09765625" style="1" bestFit="1" customWidth="1"/>
    <col min="6405" max="6405" width="4.09765625" style="1" customWidth="1"/>
    <col min="6406" max="6406" width="3.8984375" style="1" customWidth="1"/>
    <col min="6407" max="6407" width="3" style="1" customWidth="1"/>
    <col min="6408" max="6408" width="4.19921875" style="1" customWidth="1"/>
    <col min="6409" max="6409" width="3.19921875" style="1" customWidth="1"/>
    <col min="6410" max="6410" width="3.5" style="1" customWidth="1"/>
    <col min="6411" max="6411" width="2.69921875" style="1" customWidth="1"/>
    <col min="6412" max="6412" width="3.3984375" style="1" customWidth="1"/>
    <col min="6413" max="6413" width="2.59765625" style="1" customWidth="1"/>
    <col min="6414" max="6414" width="3.3984375" style="1" customWidth="1"/>
    <col min="6415" max="6415" width="2.59765625" style="1" customWidth="1"/>
    <col min="6416" max="6416" width="4.09765625" style="1" bestFit="1" customWidth="1"/>
    <col min="6417" max="6417" width="3.3984375" style="1" customWidth="1"/>
    <col min="6418" max="6418" width="4.09765625" style="1" customWidth="1"/>
    <col min="6419" max="6419" width="3.3984375" style="1" customWidth="1"/>
    <col min="6420" max="6656" width="11" style="1"/>
    <col min="6657" max="6657" width="6.09765625" style="1" customWidth="1"/>
    <col min="6658" max="6658" width="21.09765625" style="1" bestFit="1" customWidth="1"/>
    <col min="6659" max="6659" width="4.09765625" style="1" customWidth="1"/>
    <col min="6660" max="6660" width="4.09765625" style="1" bestFit="1" customWidth="1"/>
    <col min="6661" max="6661" width="4.09765625" style="1" customWidth="1"/>
    <col min="6662" max="6662" width="3.8984375" style="1" customWidth="1"/>
    <col min="6663" max="6663" width="3" style="1" customWidth="1"/>
    <col min="6664" max="6664" width="4.19921875" style="1" customWidth="1"/>
    <col min="6665" max="6665" width="3.19921875" style="1" customWidth="1"/>
    <col min="6666" max="6666" width="3.5" style="1" customWidth="1"/>
    <col min="6667" max="6667" width="2.69921875" style="1" customWidth="1"/>
    <col min="6668" max="6668" width="3.3984375" style="1" customWidth="1"/>
    <col min="6669" max="6669" width="2.59765625" style="1" customWidth="1"/>
    <col min="6670" max="6670" width="3.3984375" style="1" customWidth="1"/>
    <col min="6671" max="6671" width="2.59765625" style="1" customWidth="1"/>
    <col min="6672" max="6672" width="4.09765625" style="1" bestFit="1" customWidth="1"/>
    <col min="6673" max="6673" width="3.3984375" style="1" customWidth="1"/>
    <col min="6674" max="6674" width="4.09765625" style="1" customWidth="1"/>
    <col min="6675" max="6675" width="3.3984375" style="1" customWidth="1"/>
    <col min="6676" max="6912" width="11" style="1"/>
    <col min="6913" max="6913" width="6.09765625" style="1" customWidth="1"/>
    <col min="6914" max="6914" width="21.09765625" style="1" bestFit="1" customWidth="1"/>
    <col min="6915" max="6915" width="4.09765625" style="1" customWidth="1"/>
    <col min="6916" max="6916" width="4.09765625" style="1" bestFit="1" customWidth="1"/>
    <col min="6917" max="6917" width="4.09765625" style="1" customWidth="1"/>
    <col min="6918" max="6918" width="3.8984375" style="1" customWidth="1"/>
    <col min="6919" max="6919" width="3" style="1" customWidth="1"/>
    <col min="6920" max="6920" width="4.19921875" style="1" customWidth="1"/>
    <col min="6921" max="6921" width="3.19921875" style="1" customWidth="1"/>
    <col min="6922" max="6922" width="3.5" style="1" customWidth="1"/>
    <col min="6923" max="6923" width="2.69921875" style="1" customWidth="1"/>
    <col min="6924" max="6924" width="3.3984375" style="1" customWidth="1"/>
    <col min="6925" max="6925" width="2.59765625" style="1" customWidth="1"/>
    <col min="6926" max="6926" width="3.3984375" style="1" customWidth="1"/>
    <col min="6927" max="6927" width="2.59765625" style="1" customWidth="1"/>
    <col min="6928" max="6928" width="4.09765625" style="1" bestFit="1" customWidth="1"/>
    <col min="6929" max="6929" width="3.3984375" style="1" customWidth="1"/>
    <col min="6930" max="6930" width="4.09765625" style="1" customWidth="1"/>
    <col min="6931" max="6931" width="3.3984375" style="1" customWidth="1"/>
    <col min="6932" max="7168" width="11" style="1"/>
    <col min="7169" max="7169" width="6.09765625" style="1" customWidth="1"/>
    <col min="7170" max="7170" width="21.09765625" style="1" bestFit="1" customWidth="1"/>
    <col min="7171" max="7171" width="4.09765625" style="1" customWidth="1"/>
    <col min="7172" max="7172" width="4.09765625" style="1" bestFit="1" customWidth="1"/>
    <col min="7173" max="7173" width="4.09765625" style="1" customWidth="1"/>
    <col min="7174" max="7174" width="3.8984375" style="1" customWidth="1"/>
    <col min="7175" max="7175" width="3" style="1" customWidth="1"/>
    <col min="7176" max="7176" width="4.19921875" style="1" customWidth="1"/>
    <col min="7177" max="7177" width="3.19921875" style="1" customWidth="1"/>
    <col min="7178" max="7178" width="3.5" style="1" customWidth="1"/>
    <col min="7179" max="7179" width="2.69921875" style="1" customWidth="1"/>
    <col min="7180" max="7180" width="3.3984375" style="1" customWidth="1"/>
    <col min="7181" max="7181" width="2.59765625" style="1" customWidth="1"/>
    <col min="7182" max="7182" width="3.3984375" style="1" customWidth="1"/>
    <col min="7183" max="7183" width="2.59765625" style="1" customWidth="1"/>
    <col min="7184" max="7184" width="4.09765625" style="1" bestFit="1" customWidth="1"/>
    <col min="7185" max="7185" width="3.3984375" style="1" customWidth="1"/>
    <col min="7186" max="7186" width="4.09765625" style="1" customWidth="1"/>
    <col min="7187" max="7187" width="3.3984375" style="1" customWidth="1"/>
    <col min="7188" max="7424" width="11" style="1"/>
    <col min="7425" max="7425" width="6.09765625" style="1" customWidth="1"/>
    <col min="7426" max="7426" width="21.09765625" style="1" bestFit="1" customWidth="1"/>
    <col min="7427" max="7427" width="4.09765625" style="1" customWidth="1"/>
    <col min="7428" max="7428" width="4.09765625" style="1" bestFit="1" customWidth="1"/>
    <col min="7429" max="7429" width="4.09765625" style="1" customWidth="1"/>
    <col min="7430" max="7430" width="3.8984375" style="1" customWidth="1"/>
    <col min="7431" max="7431" width="3" style="1" customWidth="1"/>
    <col min="7432" max="7432" width="4.19921875" style="1" customWidth="1"/>
    <col min="7433" max="7433" width="3.19921875" style="1" customWidth="1"/>
    <col min="7434" max="7434" width="3.5" style="1" customWidth="1"/>
    <col min="7435" max="7435" width="2.69921875" style="1" customWidth="1"/>
    <col min="7436" max="7436" width="3.3984375" style="1" customWidth="1"/>
    <col min="7437" max="7437" width="2.59765625" style="1" customWidth="1"/>
    <col min="7438" max="7438" width="3.3984375" style="1" customWidth="1"/>
    <col min="7439" max="7439" width="2.59765625" style="1" customWidth="1"/>
    <col min="7440" max="7440" width="4.09765625" style="1" bestFit="1" customWidth="1"/>
    <col min="7441" max="7441" width="3.3984375" style="1" customWidth="1"/>
    <col min="7442" max="7442" width="4.09765625" style="1" customWidth="1"/>
    <col min="7443" max="7443" width="3.3984375" style="1" customWidth="1"/>
    <col min="7444" max="7680" width="11" style="1"/>
    <col min="7681" max="7681" width="6.09765625" style="1" customWidth="1"/>
    <col min="7682" max="7682" width="21.09765625" style="1" bestFit="1" customWidth="1"/>
    <col min="7683" max="7683" width="4.09765625" style="1" customWidth="1"/>
    <col min="7684" max="7684" width="4.09765625" style="1" bestFit="1" customWidth="1"/>
    <col min="7685" max="7685" width="4.09765625" style="1" customWidth="1"/>
    <col min="7686" max="7686" width="3.8984375" style="1" customWidth="1"/>
    <col min="7687" max="7687" width="3" style="1" customWidth="1"/>
    <col min="7688" max="7688" width="4.19921875" style="1" customWidth="1"/>
    <col min="7689" max="7689" width="3.19921875" style="1" customWidth="1"/>
    <col min="7690" max="7690" width="3.5" style="1" customWidth="1"/>
    <col min="7691" max="7691" width="2.69921875" style="1" customWidth="1"/>
    <col min="7692" max="7692" width="3.3984375" style="1" customWidth="1"/>
    <col min="7693" max="7693" width="2.59765625" style="1" customWidth="1"/>
    <col min="7694" max="7694" width="3.3984375" style="1" customWidth="1"/>
    <col min="7695" max="7695" width="2.59765625" style="1" customWidth="1"/>
    <col min="7696" max="7696" width="4.09765625" style="1" bestFit="1" customWidth="1"/>
    <col min="7697" max="7697" width="3.3984375" style="1" customWidth="1"/>
    <col min="7698" max="7698" width="4.09765625" style="1" customWidth="1"/>
    <col min="7699" max="7699" width="3.3984375" style="1" customWidth="1"/>
    <col min="7700" max="7936" width="11" style="1"/>
    <col min="7937" max="7937" width="6.09765625" style="1" customWidth="1"/>
    <col min="7938" max="7938" width="21.09765625" style="1" bestFit="1" customWidth="1"/>
    <col min="7939" max="7939" width="4.09765625" style="1" customWidth="1"/>
    <col min="7940" max="7940" width="4.09765625" style="1" bestFit="1" customWidth="1"/>
    <col min="7941" max="7941" width="4.09765625" style="1" customWidth="1"/>
    <col min="7942" max="7942" width="3.8984375" style="1" customWidth="1"/>
    <col min="7943" max="7943" width="3" style="1" customWidth="1"/>
    <col min="7944" max="7944" width="4.19921875" style="1" customWidth="1"/>
    <col min="7945" max="7945" width="3.19921875" style="1" customWidth="1"/>
    <col min="7946" max="7946" width="3.5" style="1" customWidth="1"/>
    <col min="7947" max="7947" width="2.69921875" style="1" customWidth="1"/>
    <col min="7948" max="7948" width="3.3984375" style="1" customWidth="1"/>
    <col min="7949" max="7949" width="2.59765625" style="1" customWidth="1"/>
    <col min="7950" max="7950" width="3.3984375" style="1" customWidth="1"/>
    <col min="7951" max="7951" width="2.59765625" style="1" customWidth="1"/>
    <col min="7952" max="7952" width="4.09765625" style="1" bestFit="1" customWidth="1"/>
    <col min="7953" max="7953" width="3.3984375" style="1" customWidth="1"/>
    <col min="7954" max="7954" width="4.09765625" style="1" customWidth="1"/>
    <col min="7955" max="7955" width="3.3984375" style="1" customWidth="1"/>
    <col min="7956" max="8192" width="11" style="1"/>
    <col min="8193" max="8193" width="6.09765625" style="1" customWidth="1"/>
    <col min="8194" max="8194" width="21.09765625" style="1" bestFit="1" customWidth="1"/>
    <col min="8195" max="8195" width="4.09765625" style="1" customWidth="1"/>
    <col min="8196" max="8196" width="4.09765625" style="1" bestFit="1" customWidth="1"/>
    <col min="8197" max="8197" width="4.09765625" style="1" customWidth="1"/>
    <col min="8198" max="8198" width="3.8984375" style="1" customWidth="1"/>
    <col min="8199" max="8199" width="3" style="1" customWidth="1"/>
    <col min="8200" max="8200" width="4.19921875" style="1" customWidth="1"/>
    <col min="8201" max="8201" width="3.19921875" style="1" customWidth="1"/>
    <col min="8202" max="8202" width="3.5" style="1" customWidth="1"/>
    <col min="8203" max="8203" width="2.69921875" style="1" customWidth="1"/>
    <col min="8204" max="8204" width="3.3984375" style="1" customWidth="1"/>
    <col min="8205" max="8205" width="2.59765625" style="1" customWidth="1"/>
    <col min="8206" max="8206" width="3.3984375" style="1" customWidth="1"/>
    <col min="8207" max="8207" width="2.59765625" style="1" customWidth="1"/>
    <col min="8208" max="8208" width="4.09765625" style="1" bestFit="1" customWidth="1"/>
    <col min="8209" max="8209" width="3.3984375" style="1" customWidth="1"/>
    <col min="8210" max="8210" width="4.09765625" style="1" customWidth="1"/>
    <col min="8211" max="8211" width="3.3984375" style="1" customWidth="1"/>
    <col min="8212" max="8448" width="11" style="1"/>
    <col min="8449" max="8449" width="6.09765625" style="1" customWidth="1"/>
    <col min="8450" max="8450" width="21.09765625" style="1" bestFit="1" customWidth="1"/>
    <col min="8451" max="8451" width="4.09765625" style="1" customWidth="1"/>
    <col min="8452" max="8452" width="4.09765625" style="1" bestFit="1" customWidth="1"/>
    <col min="8453" max="8453" width="4.09765625" style="1" customWidth="1"/>
    <col min="8454" max="8454" width="3.8984375" style="1" customWidth="1"/>
    <col min="8455" max="8455" width="3" style="1" customWidth="1"/>
    <col min="8456" max="8456" width="4.19921875" style="1" customWidth="1"/>
    <col min="8457" max="8457" width="3.19921875" style="1" customWidth="1"/>
    <col min="8458" max="8458" width="3.5" style="1" customWidth="1"/>
    <col min="8459" max="8459" width="2.69921875" style="1" customWidth="1"/>
    <col min="8460" max="8460" width="3.3984375" style="1" customWidth="1"/>
    <col min="8461" max="8461" width="2.59765625" style="1" customWidth="1"/>
    <col min="8462" max="8462" width="3.3984375" style="1" customWidth="1"/>
    <col min="8463" max="8463" width="2.59765625" style="1" customWidth="1"/>
    <col min="8464" max="8464" width="4.09765625" style="1" bestFit="1" customWidth="1"/>
    <col min="8465" max="8465" width="3.3984375" style="1" customWidth="1"/>
    <col min="8466" max="8466" width="4.09765625" style="1" customWidth="1"/>
    <col min="8467" max="8467" width="3.3984375" style="1" customWidth="1"/>
    <col min="8468" max="8704" width="11" style="1"/>
    <col min="8705" max="8705" width="6.09765625" style="1" customWidth="1"/>
    <col min="8706" max="8706" width="21.09765625" style="1" bestFit="1" customWidth="1"/>
    <col min="8707" max="8707" width="4.09765625" style="1" customWidth="1"/>
    <col min="8708" max="8708" width="4.09765625" style="1" bestFit="1" customWidth="1"/>
    <col min="8709" max="8709" width="4.09765625" style="1" customWidth="1"/>
    <col min="8710" max="8710" width="3.8984375" style="1" customWidth="1"/>
    <col min="8711" max="8711" width="3" style="1" customWidth="1"/>
    <col min="8712" max="8712" width="4.19921875" style="1" customWidth="1"/>
    <col min="8713" max="8713" width="3.19921875" style="1" customWidth="1"/>
    <col min="8714" max="8714" width="3.5" style="1" customWidth="1"/>
    <col min="8715" max="8715" width="2.69921875" style="1" customWidth="1"/>
    <col min="8716" max="8716" width="3.3984375" style="1" customWidth="1"/>
    <col min="8717" max="8717" width="2.59765625" style="1" customWidth="1"/>
    <col min="8718" max="8718" width="3.3984375" style="1" customWidth="1"/>
    <col min="8719" max="8719" width="2.59765625" style="1" customWidth="1"/>
    <col min="8720" max="8720" width="4.09765625" style="1" bestFit="1" customWidth="1"/>
    <col min="8721" max="8721" width="3.3984375" style="1" customWidth="1"/>
    <col min="8722" max="8722" width="4.09765625" style="1" customWidth="1"/>
    <col min="8723" max="8723" width="3.3984375" style="1" customWidth="1"/>
    <col min="8724" max="8960" width="11" style="1"/>
    <col min="8961" max="8961" width="6.09765625" style="1" customWidth="1"/>
    <col min="8962" max="8962" width="21.09765625" style="1" bestFit="1" customWidth="1"/>
    <col min="8963" max="8963" width="4.09765625" style="1" customWidth="1"/>
    <col min="8964" max="8964" width="4.09765625" style="1" bestFit="1" customWidth="1"/>
    <col min="8965" max="8965" width="4.09765625" style="1" customWidth="1"/>
    <col min="8966" max="8966" width="3.8984375" style="1" customWidth="1"/>
    <col min="8967" max="8967" width="3" style="1" customWidth="1"/>
    <col min="8968" max="8968" width="4.19921875" style="1" customWidth="1"/>
    <col min="8969" max="8969" width="3.19921875" style="1" customWidth="1"/>
    <col min="8970" max="8970" width="3.5" style="1" customWidth="1"/>
    <col min="8971" max="8971" width="2.69921875" style="1" customWidth="1"/>
    <col min="8972" max="8972" width="3.3984375" style="1" customWidth="1"/>
    <col min="8973" max="8973" width="2.59765625" style="1" customWidth="1"/>
    <col min="8974" max="8974" width="3.3984375" style="1" customWidth="1"/>
    <col min="8975" max="8975" width="2.59765625" style="1" customWidth="1"/>
    <col min="8976" max="8976" width="4.09765625" style="1" bestFit="1" customWidth="1"/>
    <col min="8977" max="8977" width="3.3984375" style="1" customWidth="1"/>
    <col min="8978" max="8978" width="4.09765625" style="1" customWidth="1"/>
    <col min="8979" max="8979" width="3.3984375" style="1" customWidth="1"/>
    <col min="8980" max="9216" width="11" style="1"/>
    <col min="9217" max="9217" width="6.09765625" style="1" customWidth="1"/>
    <col min="9218" max="9218" width="21.09765625" style="1" bestFit="1" customWidth="1"/>
    <col min="9219" max="9219" width="4.09765625" style="1" customWidth="1"/>
    <col min="9220" max="9220" width="4.09765625" style="1" bestFit="1" customWidth="1"/>
    <col min="9221" max="9221" width="4.09765625" style="1" customWidth="1"/>
    <col min="9222" max="9222" width="3.8984375" style="1" customWidth="1"/>
    <col min="9223" max="9223" width="3" style="1" customWidth="1"/>
    <col min="9224" max="9224" width="4.19921875" style="1" customWidth="1"/>
    <col min="9225" max="9225" width="3.19921875" style="1" customWidth="1"/>
    <col min="9226" max="9226" width="3.5" style="1" customWidth="1"/>
    <col min="9227" max="9227" width="2.69921875" style="1" customWidth="1"/>
    <col min="9228" max="9228" width="3.3984375" style="1" customWidth="1"/>
    <col min="9229" max="9229" width="2.59765625" style="1" customWidth="1"/>
    <col min="9230" max="9230" width="3.3984375" style="1" customWidth="1"/>
    <col min="9231" max="9231" width="2.59765625" style="1" customWidth="1"/>
    <col min="9232" max="9232" width="4.09765625" style="1" bestFit="1" customWidth="1"/>
    <col min="9233" max="9233" width="3.3984375" style="1" customWidth="1"/>
    <col min="9234" max="9234" width="4.09765625" style="1" customWidth="1"/>
    <col min="9235" max="9235" width="3.3984375" style="1" customWidth="1"/>
    <col min="9236" max="9472" width="11" style="1"/>
    <col min="9473" max="9473" width="6.09765625" style="1" customWidth="1"/>
    <col min="9474" max="9474" width="21.09765625" style="1" bestFit="1" customWidth="1"/>
    <col min="9475" max="9475" width="4.09765625" style="1" customWidth="1"/>
    <col min="9476" max="9476" width="4.09765625" style="1" bestFit="1" customWidth="1"/>
    <col min="9477" max="9477" width="4.09765625" style="1" customWidth="1"/>
    <col min="9478" max="9478" width="3.8984375" style="1" customWidth="1"/>
    <col min="9479" max="9479" width="3" style="1" customWidth="1"/>
    <col min="9480" max="9480" width="4.19921875" style="1" customWidth="1"/>
    <col min="9481" max="9481" width="3.19921875" style="1" customWidth="1"/>
    <col min="9482" max="9482" width="3.5" style="1" customWidth="1"/>
    <col min="9483" max="9483" width="2.69921875" style="1" customWidth="1"/>
    <col min="9484" max="9484" width="3.3984375" style="1" customWidth="1"/>
    <col min="9485" max="9485" width="2.59765625" style="1" customWidth="1"/>
    <col min="9486" max="9486" width="3.3984375" style="1" customWidth="1"/>
    <col min="9487" max="9487" width="2.59765625" style="1" customWidth="1"/>
    <col min="9488" max="9488" width="4.09765625" style="1" bestFit="1" customWidth="1"/>
    <col min="9489" max="9489" width="3.3984375" style="1" customWidth="1"/>
    <col min="9490" max="9490" width="4.09765625" style="1" customWidth="1"/>
    <col min="9491" max="9491" width="3.3984375" style="1" customWidth="1"/>
    <col min="9492" max="9728" width="11" style="1"/>
    <col min="9729" max="9729" width="6.09765625" style="1" customWidth="1"/>
    <col min="9730" max="9730" width="21.09765625" style="1" bestFit="1" customWidth="1"/>
    <col min="9731" max="9731" width="4.09765625" style="1" customWidth="1"/>
    <col min="9732" max="9732" width="4.09765625" style="1" bestFit="1" customWidth="1"/>
    <col min="9733" max="9733" width="4.09765625" style="1" customWidth="1"/>
    <col min="9734" max="9734" width="3.8984375" style="1" customWidth="1"/>
    <col min="9735" max="9735" width="3" style="1" customWidth="1"/>
    <col min="9736" max="9736" width="4.19921875" style="1" customWidth="1"/>
    <col min="9737" max="9737" width="3.19921875" style="1" customWidth="1"/>
    <col min="9738" max="9738" width="3.5" style="1" customWidth="1"/>
    <col min="9739" max="9739" width="2.69921875" style="1" customWidth="1"/>
    <col min="9740" max="9740" width="3.3984375" style="1" customWidth="1"/>
    <col min="9741" max="9741" width="2.59765625" style="1" customWidth="1"/>
    <col min="9742" max="9742" width="3.3984375" style="1" customWidth="1"/>
    <col min="9743" max="9743" width="2.59765625" style="1" customWidth="1"/>
    <col min="9744" max="9744" width="4.09765625" style="1" bestFit="1" customWidth="1"/>
    <col min="9745" max="9745" width="3.3984375" style="1" customWidth="1"/>
    <col min="9746" max="9746" width="4.09765625" style="1" customWidth="1"/>
    <col min="9747" max="9747" width="3.3984375" style="1" customWidth="1"/>
    <col min="9748" max="9984" width="11" style="1"/>
    <col min="9985" max="9985" width="6.09765625" style="1" customWidth="1"/>
    <col min="9986" max="9986" width="21.09765625" style="1" bestFit="1" customWidth="1"/>
    <col min="9987" max="9987" width="4.09765625" style="1" customWidth="1"/>
    <col min="9988" max="9988" width="4.09765625" style="1" bestFit="1" customWidth="1"/>
    <col min="9989" max="9989" width="4.09765625" style="1" customWidth="1"/>
    <col min="9990" max="9990" width="3.8984375" style="1" customWidth="1"/>
    <col min="9991" max="9991" width="3" style="1" customWidth="1"/>
    <col min="9992" max="9992" width="4.19921875" style="1" customWidth="1"/>
    <col min="9993" max="9993" width="3.19921875" style="1" customWidth="1"/>
    <col min="9994" max="9994" width="3.5" style="1" customWidth="1"/>
    <col min="9995" max="9995" width="2.69921875" style="1" customWidth="1"/>
    <col min="9996" max="9996" width="3.3984375" style="1" customWidth="1"/>
    <col min="9997" max="9997" width="2.59765625" style="1" customWidth="1"/>
    <col min="9998" max="9998" width="3.3984375" style="1" customWidth="1"/>
    <col min="9999" max="9999" width="2.59765625" style="1" customWidth="1"/>
    <col min="10000" max="10000" width="4.09765625" style="1" bestFit="1" customWidth="1"/>
    <col min="10001" max="10001" width="3.3984375" style="1" customWidth="1"/>
    <col min="10002" max="10002" width="4.09765625" style="1" customWidth="1"/>
    <col min="10003" max="10003" width="3.3984375" style="1" customWidth="1"/>
    <col min="10004" max="10240" width="11" style="1"/>
    <col min="10241" max="10241" width="6.09765625" style="1" customWidth="1"/>
    <col min="10242" max="10242" width="21.09765625" style="1" bestFit="1" customWidth="1"/>
    <col min="10243" max="10243" width="4.09765625" style="1" customWidth="1"/>
    <col min="10244" max="10244" width="4.09765625" style="1" bestFit="1" customWidth="1"/>
    <col min="10245" max="10245" width="4.09765625" style="1" customWidth="1"/>
    <col min="10246" max="10246" width="3.8984375" style="1" customWidth="1"/>
    <col min="10247" max="10247" width="3" style="1" customWidth="1"/>
    <col min="10248" max="10248" width="4.19921875" style="1" customWidth="1"/>
    <col min="10249" max="10249" width="3.19921875" style="1" customWidth="1"/>
    <col min="10250" max="10250" width="3.5" style="1" customWidth="1"/>
    <col min="10251" max="10251" width="2.69921875" style="1" customWidth="1"/>
    <col min="10252" max="10252" width="3.3984375" style="1" customWidth="1"/>
    <col min="10253" max="10253" width="2.59765625" style="1" customWidth="1"/>
    <col min="10254" max="10254" width="3.3984375" style="1" customWidth="1"/>
    <col min="10255" max="10255" width="2.59765625" style="1" customWidth="1"/>
    <col min="10256" max="10256" width="4.09765625" style="1" bestFit="1" customWidth="1"/>
    <col min="10257" max="10257" width="3.3984375" style="1" customWidth="1"/>
    <col min="10258" max="10258" width="4.09765625" style="1" customWidth="1"/>
    <col min="10259" max="10259" width="3.3984375" style="1" customWidth="1"/>
    <col min="10260" max="10496" width="11" style="1"/>
    <col min="10497" max="10497" width="6.09765625" style="1" customWidth="1"/>
    <col min="10498" max="10498" width="21.09765625" style="1" bestFit="1" customWidth="1"/>
    <col min="10499" max="10499" width="4.09765625" style="1" customWidth="1"/>
    <col min="10500" max="10500" width="4.09765625" style="1" bestFit="1" customWidth="1"/>
    <col min="10501" max="10501" width="4.09765625" style="1" customWidth="1"/>
    <col min="10502" max="10502" width="3.8984375" style="1" customWidth="1"/>
    <col min="10503" max="10503" width="3" style="1" customWidth="1"/>
    <col min="10504" max="10504" width="4.19921875" style="1" customWidth="1"/>
    <col min="10505" max="10505" width="3.19921875" style="1" customWidth="1"/>
    <col min="10506" max="10506" width="3.5" style="1" customWidth="1"/>
    <col min="10507" max="10507" width="2.69921875" style="1" customWidth="1"/>
    <col min="10508" max="10508" width="3.3984375" style="1" customWidth="1"/>
    <col min="10509" max="10509" width="2.59765625" style="1" customWidth="1"/>
    <col min="10510" max="10510" width="3.3984375" style="1" customWidth="1"/>
    <col min="10511" max="10511" width="2.59765625" style="1" customWidth="1"/>
    <col min="10512" max="10512" width="4.09765625" style="1" bestFit="1" customWidth="1"/>
    <col min="10513" max="10513" width="3.3984375" style="1" customWidth="1"/>
    <col min="10514" max="10514" width="4.09765625" style="1" customWidth="1"/>
    <col min="10515" max="10515" width="3.3984375" style="1" customWidth="1"/>
    <col min="10516" max="10752" width="11" style="1"/>
    <col min="10753" max="10753" width="6.09765625" style="1" customWidth="1"/>
    <col min="10754" max="10754" width="21.09765625" style="1" bestFit="1" customWidth="1"/>
    <col min="10755" max="10755" width="4.09765625" style="1" customWidth="1"/>
    <col min="10756" max="10756" width="4.09765625" style="1" bestFit="1" customWidth="1"/>
    <col min="10757" max="10757" width="4.09765625" style="1" customWidth="1"/>
    <col min="10758" max="10758" width="3.8984375" style="1" customWidth="1"/>
    <col min="10759" max="10759" width="3" style="1" customWidth="1"/>
    <col min="10760" max="10760" width="4.19921875" style="1" customWidth="1"/>
    <col min="10761" max="10761" width="3.19921875" style="1" customWidth="1"/>
    <col min="10762" max="10762" width="3.5" style="1" customWidth="1"/>
    <col min="10763" max="10763" width="2.69921875" style="1" customWidth="1"/>
    <col min="10764" max="10764" width="3.3984375" style="1" customWidth="1"/>
    <col min="10765" max="10765" width="2.59765625" style="1" customWidth="1"/>
    <col min="10766" max="10766" width="3.3984375" style="1" customWidth="1"/>
    <col min="10767" max="10767" width="2.59765625" style="1" customWidth="1"/>
    <col min="10768" max="10768" width="4.09765625" style="1" bestFit="1" customWidth="1"/>
    <col min="10769" max="10769" width="3.3984375" style="1" customWidth="1"/>
    <col min="10770" max="10770" width="4.09765625" style="1" customWidth="1"/>
    <col min="10771" max="10771" width="3.3984375" style="1" customWidth="1"/>
    <col min="10772" max="11008" width="11" style="1"/>
    <col min="11009" max="11009" width="6.09765625" style="1" customWidth="1"/>
    <col min="11010" max="11010" width="21.09765625" style="1" bestFit="1" customWidth="1"/>
    <col min="11011" max="11011" width="4.09765625" style="1" customWidth="1"/>
    <col min="11012" max="11012" width="4.09765625" style="1" bestFit="1" customWidth="1"/>
    <col min="11013" max="11013" width="4.09765625" style="1" customWidth="1"/>
    <col min="11014" max="11014" width="3.8984375" style="1" customWidth="1"/>
    <col min="11015" max="11015" width="3" style="1" customWidth="1"/>
    <col min="11016" max="11016" width="4.19921875" style="1" customWidth="1"/>
    <col min="11017" max="11017" width="3.19921875" style="1" customWidth="1"/>
    <col min="11018" max="11018" width="3.5" style="1" customWidth="1"/>
    <col min="11019" max="11019" width="2.69921875" style="1" customWidth="1"/>
    <col min="11020" max="11020" width="3.3984375" style="1" customWidth="1"/>
    <col min="11021" max="11021" width="2.59765625" style="1" customWidth="1"/>
    <col min="11022" max="11022" width="3.3984375" style="1" customWidth="1"/>
    <col min="11023" max="11023" width="2.59765625" style="1" customWidth="1"/>
    <col min="11024" max="11024" width="4.09765625" style="1" bestFit="1" customWidth="1"/>
    <col min="11025" max="11025" width="3.3984375" style="1" customWidth="1"/>
    <col min="11026" max="11026" width="4.09765625" style="1" customWidth="1"/>
    <col min="11027" max="11027" width="3.3984375" style="1" customWidth="1"/>
    <col min="11028" max="11264" width="11" style="1"/>
    <col min="11265" max="11265" width="6.09765625" style="1" customWidth="1"/>
    <col min="11266" max="11266" width="21.09765625" style="1" bestFit="1" customWidth="1"/>
    <col min="11267" max="11267" width="4.09765625" style="1" customWidth="1"/>
    <col min="11268" max="11268" width="4.09765625" style="1" bestFit="1" customWidth="1"/>
    <col min="11269" max="11269" width="4.09765625" style="1" customWidth="1"/>
    <col min="11270" max="11270" width="3.8984375" style="1" customWidth="1"/>
    <col min="11271" max="11271" width="3" style="1" customWidth="1"/>
    <col min="11272" max="11272" width="4.19921875" style="1" customWidth="1"/>
    <col min="11273" max="11273" width="3.19921875" style="1" customWidth="1"/>
    <col min="11274" max="11274" width="3.5" style="1" customWidth="1"/>
    <col min="11275" max="11275" width="2.69921875" style="1" customWidth="1"/>
    <col min="11276" max="11276" width="3.3984375" style="1" customWidth="1"/>
    <col min="11277" max="11277" width="2.59765625" style="1" customWidth="1"/>
    <col min="11278" max="11278" width="3.3984375" style="1" customWidth="1"/>
    <col min="11279" max="11279" width="2.59765625" style="1" customWidth="1"/>
    <col min="11280" max="11280" width="4.09765625" style="1" bestFit="1" customWidth="1"/>
    <col min="11281" max="11281" width="3.3984375" style="1" customWidth="1"/>
    <col min="11282" max="11282" width="4.09765625" style="1" customWidth="1"/>
    <col min="11283" max="11283" width="3.3984375" style="1" customWidth="1"/>
    <col min="11284" max="11520" width="11" style="1"/>
    <col min="11521" max="11521" width="6.09765625" style="1" customWidth="1"/>
    <col min="11522" max="11522" width="21.09765625" style="1" bestFit="1" customWidth="1"/>
    <col min="11523" max="11523" width="4.09765625" style="1" customWidth="1"/>
    <col min="11524" max="11524" width="4.09765625" style="1" bestFit="1" customWidth="1"/>
    <col min="11525" max="11525" width="4.09765625" style="1" customWidth="1"/>
    <col min="11526" max="11526" width="3.8984375" style="1" customWidth="1"/>
    <col min="11527" max="11527" width="3" style="1" customWidth="1"/>
    <col min="11528" max="11528" width="4.19921875" style="1" customWidth="1"/>
    <col min="11529" max="11529" width="3.19921875" style="1" customWidth="1"/>
    <col min="11530" max="11530" width="3.5" style="1" customWidth="1"/>
    <col min="11531" max="11531" width="2.69921875" style="1" customWidth="1"/>
    <col min="11532" max="11532" width="3.3984375" style="1" customWidth="1"/>
    <col min="11533" max="11533" width="2.59765625" style="1" customWidth="1"/>
    <col min="11534" max="11534" width="3.3984375" style="1" customWidth="1"/>
    <col min="11535" max="11535" width="2.59765625" style="1" customWidth="1"/>
    <col min="11536" max="11536" width="4.09765625" style="1" bestFit="1" customWidth="1"/>
    <col min="11537" max="11537" width="3.3984375" style="1" customWidth="1"/>
    <col min="11538" max="11538" width="4.09765625" style="1" customWidth="1"/>
    <col min="11539" max="11539" width="3.3984375" style="1" customWidth="1"/>
    <col min="11540" max="11776" width="11" style="1"/>
    <col min="11777" max="11777" width="6.09765625" style="1" customWidth="1"/>
    <col min="11778" max="11778" width="21.09765625" style="1" bestFit="1" customWidth="1"/>
    <col min="11779" max="11779" width="4.09765625" style="1" customWidth="1"/>
    <col min="11780" max="11780" width="4.09765625" style="1" bestFit="1" customWidth="1"/>
    <col min="11781" max="11781" width="4.09765625" style="1" customWidth="1"/>
    <col min="11782" max="11782" width="3.8984375" style="1" customWidth="1"/>
    <col min="11783" max="11783" width="3" style="1" customWidth="1"/>
    <col min="11784" max="11784" width="4.19921875" style="1" customWidth="1"/>
    <col min="11785" max="11785" width="3.19921875" style="1" customWidth="1"/>
    <col min="11786" max="11786" width="3.5" style="1" customWidth="1"/>
    <col min="11787" max="11787" width="2.69921875" style="1" customWidth="1"/>
    <col min="11788" max="11788" width="3.3984375" style="1" customWidth="1"/>
    <col min="11789" max="11789" width="2.59765625" style="1" customWidth="1"/>
    <col min="11790" max="11790" width="3.3984375" style="1" customWidth="1"/>
    <col min="11791" max="11791" width="2.59765625" style="1" customWidth="1"/>
    <col min="11792" max="11792" width="4.09765625" style="1" bestFit="1" customWidth="1"/>
    <col min="11793" max="11793" width="3.3984375" style="1" customWidth="1"/>
    <col min="11794" max="11794" width="4.09765625" style="1" customWidth="1"/>
    <col min="11795" max="11795" width="3.3984375" style="1" customWidth="1"/>
    <col min="11796" max="12032" width="11" style="1"/>
    <col min="12033" max="12033" width="6.09765625" style="1" customWidth="1"/>
    <col min="12034" max="12034" width="21.09765625" style="1" bestFit="1" customWidth="1"/>
    <col min="12035" max="12035" width="4.09765625" style="1" customWidth="1"/>
    <col min="12036" max="12036" width="4.09765625" style="1" bestFit="1" customWidth="1"/>
    <col min="12037" max="12037" width="4.09765625" style="1" customWidth="1"/>
    <col min="12038" max="12038" width="3.8984375" style="1" customWidth="1"/>
    <col min="12039" max="12039" width="3" style="1" customWidth="1"/>
    <col min="12040" max="12040" width="4.19921875" style="1" customWidth="1"/>
    <col min="12041" max="12041" width="3.19921875" style="1" customWidth="1"/>
    <col min="12042" max="12042" width="3.5" style="1" customWidth="1"/>
    <col min="12043" max="12043" width="2.69921875" style="1" customWidth="1"/>
    <col min="12044" max="12044" width="3.3984375" style="1" customWidth="1"/>
    <col min="12045" max="12045" width="2.59765625" style="1" customWidth="1"/>
    <col min="12046" max="12046" width="3.3984375" style="1" customWidth="1"/>
    <col min="12047" max="12047" width="2.59765625" style="1" customWidth="1"/>
    <col min="12048" max="12048" width="4.09765625" style="1" bestFit="1" customWidth="1"/>
    <col min="12049" max="12049" width="3.3984375" style="1" customWidth="1"/>
    <col min="12050" max="12050" width="4.09765625" style="1" customWidth="1"/>
    <col min="12051" max="12051" width="3.3984375" style="1" customWidth="1"/>
    <col min="12052" max="12288" width="11" style="1"/>
    <col min="12289" max="12289" width="6.09765625" style="1" customWidth="1"/>
    <col min="12290" max="12290" width="21.09765625" style="1" bestFit="1" customWidth="1"/>
    <col min="12291" max="12291" width="4.09765625" style="1" customWidth="1"/>
    <col min="12292" max="12292" width="4.09765625" style="1" bestFit="1" customWidth="1"/>
    <col min="12293" max="12293" width="4.09765625" style="1" customWidth="1"/>
    <col min="12294" max="12294" width="3.8984375" style="1" customWidth="1"/>
    <col min="12295" max="12295" width="3" style="1" customWidth="1"/>
    <col min="12296" max="12296" width="4.19921875" style="1" customWidth="1"/>
    <col min="12297" max="12297" width="3.19921875" style="1" customWidth="1"/>
    <col min="12298" max="12298" width="3.5" style="1" customWidth="1"/>
    <col min="12299" max="12299" width="2.69921875" style="1" customWidth="1"/>
    <col min="12300" max="12300" width="3.3984375" style="1" customWidth="1"/>
    <col min="12301" max="12301" width="2.59765625" style="1" customWidth="1"/>
    <col min="12302" max="12302" width="3.3984375" style="1" customWidth="1"/>
    <col min="12303" max="12303" width="2.59765625" style="1" customWidth="1"/>
    <col min="12304" max="12304" width="4.09765625" style="1" bestFit="1" customWidth="1"/>
    <col min="12305" max="12305" width="3.3984375" style="1" customWidth="1"/>
    <col min="12306" max="12306" width="4.09765625" style="1" customWidth="1"/>
    <col min="12307" max="12307" width="3.3984375" style="1" customWidth="1"/>
    <col min="12308" max="12544" width="11" style="1"/>
    <col min="12545" max="12545" width="6.09765625" style="1" customWidth="1"/>
    <col min="12546" max="12546" width="21.09765625" style="1" bestFit="1" customWidth="1"/>
    <col min="12547" max="12547" width="4.09765625" style="1" customWidth="1"/>
    <col min="12548" max="12548" width="4.09765625" style="1" bestFit="1" customWidth="1"/>
    <col min="12549" max="12549" width="4.09765625" style="1" customWidth="1"/>
    <col min="12550" max="12550" width="3.8984375" style="1" customWidth="1"/>
    <col min="12551" max="12551" width="3" style="1" customWidth="1"/>
    <col min="12552" max="12552" width="4.19921875" style="1" customWidth="1"/>
    <col min="12553" max="12553" width="3.19921875" style="1" customWidth="1"/>
    <col min="12554" max="12554" width="3.5" style="1" customWidth="1"/>
    <col min="12555" max="12555" width="2.69921875" style="1" customWidth="1"/>
    <col min="12556" max="12556" width="3.3984375" style="1" customWidth="1"/>
    <col min="12557" max="12557" width="2.59765625" style="1" customWidth="1"/>
    <col min="12558" max="12558" width="3.3984375" style="1" customWidth="1"/>
    <col min="12559" max="12559" width="2.59765625" style="1" customWidth="1"/>
    <col min="12560" max="12560" width="4.09765625" style="1" bestFit="1" customWidth="1"/>
    <col min="12561" max="12561" width="3.3984375" style="1" customWidth="1"/>
    <col min="12562" max="12562" width="4.09765625" style="1" customWidth="1"/>
    <col min="12563" max="12563" width="3.3984375" style="1" customWidth="1"/>
    <col min="12564" max="12800" width="11" style="1"/>
    <col min="12801" max="12801" width="6.09765625" style="1" customWidth="1"/>
    <col min="12802" max="12802" width="21.09765625" style="1" bestFit="1" customWidth="1"/>
    <col min="12803" max="12803" width="4.09765625" style="1" customWidth="1"/>
    <col min="12804" max="12804" width="4.09765625" style="1" bestFit="1" customWidth="1"/>
    <col min="12805" max="12805" width="4.09765625" style="1" customWidth="1"/>
    <col min="12806" max="12806" width="3.8984375" style="1" customWidth="1"/>
    <col min="12807" max="12807" width="3" style="1" customWidth="1"/>
    <col min="12808" max="12808" width="4.19921875" style="1" customWidth="1"/>
    <col min="12809" max="12809" width="3.19921875" style="1" customWidth="1"/>
    <col min="12810" max="12810" width="3.5" style="1" customWidth="1"/>
    <col min="12811" max="12811" width="2.69921875" style="1" customWidth="1"/>
    <col min="12812" max="12812" width="3.3984375" style="1" customWidth="1"/>
    <col min="12813" max="12813" width="2.59765625" style="1" customWidth="1"/>
    <col min="12814" max="12814" width="3.3984375" style="1" customWidth="1"/>
    <col min="12815" max="12815" width="2.59765625" style="1" customWidth="1"/>
    <col min="12816" max="12816" width="4.09765625" style="1" bestFit="1" customWidth="1"/>
    <col min="12817" max="12817" width="3.3984375" style="1" customWidth="1"/>
    <col min="12818" max="12818" width="4.09765625" style="1" customWidth="1"/>
    <col min="12819" max="12819" width="3.3984375" style="1" customWidth="1"/>
    <col min="12820" max="13056" width="11" style="1"/>
    <col min="13057" max="13057" width="6.09765625" style="1" customWidth="1"/>
    <col min="13058" max="13058" width="21.09765625" style="1" bestFit="1" customWidth="1"/>
    <col min="13059" max="13059" width="4.09765625" style="1" customWidth="1"/>
    <col min="13060" max="13060" width="4.09765625" style="1" bestFit="1" customWidth="1"/>
    <col min="13061" max="13061" width="4.09765625" style="1" customWidth="1"/>
    <col min="13062" max="13062" width="3.8984375" style="1" customWidth="1"/>
    <col min="13063" max="13063" width="3" style="1" customWidth="1"/>
    <col min="13064" max="13064" width="4.19921875" style="1" customWidth="1"/>
    <col min="13065" max="13065" width="3.19921875" style="1" customWidth="1"/>
    <col min="13066" max="13066" width="3.5" style="1" customWidth="1"/>
    <col min="13067" max="13067" width="2.69921875" style="1" customWidth="1"/>
    <col min="13068" max="13068" width="3.3984375" style="1" customWidth="1"/>
    <col min="13069" max="13069" width="2.59765625" style="1" customWidth="1"/>
    <col min="13070" max="13070" width="3.3984375" style="1" customWidth="1"/>
    <col min="13071" max="13071" width="2.59765625" style="1" customWidth="1"/>
    <col min="13072" max="13072" width="4.09765625" style="1" bestFit="1" customWidth="1"/>
    <col min="13073" max="13073" width="3.3984375" style="1" customWidth="1"/>
    <col min="13074" max="13074" width="4.09765625" style="1" customWidth="1"/>
    <col min="13075" max="13075" width="3.3984375" style="1" customWidth="1"/>
    <col min="13076" max="13312" width="11" style="1"/>
    <col min="13313" max="13313" width="6.09765625" style="1" customWidth="1"/>
    <col min="13314" max="13314" width="21.09765625" style="1" bestFit="1" customWidth="1"/>
    <col min="13315" max="13315" width="4.09765625" style="1" customWidth="1"/>
    <col min="13316" max="13316" width="4.09765625" style="1" bestFit="1" customWidth="1"/>
    <col min="13317" max="13317" width="4.09765625" style="1" customWidth="1"/>
    <col min="13318" max="13318" width="3.8984375" style="1" customWidth="1"/>
    <col min="13319" max="13319" width="3" style="1" customWidth="1"/>
    <col min="13320" max="13320" width="4.19921875" style="1" customWidth="1"/>
    <col min="13321" max="13321" width="3.19921875" style="1" customWidth="1"/>
    <col min="13322" max="13322" width="3.5" style="1" customWidth="1"/>
    <col min="13323" max="13323" width="2.69921875" style="1" customWidth="1"/>
    <col min="13324" max="13324" width="3.3984375" style="1" customWidth="1"/>
    <col min="13325" max="13325" width="2.59765625" style="1" customWidth="1"/>
    <col min="13326" max="13326" width="3.3984375" style="1" customWidth="1"/>
    <col min="13327" max="13327" width="2.59765625" style="1" customWidth="1"/>
    <col min="13328" max="13328" width="4.09765625" style="1" bestFit="1" customWidth="1"/>
    <col min="13329" max="13329" width="3.3984375" style="1" customWidth="1"/>
    <col min="13330" max="13330" width="4.09765625" style="1" customWidth="1"/>
    <col min="13331" max="13331" width="3.3984375" style="1" customWidth="1"/>
    <col min="13332" max="13568" width="11" style="1"/>
    <col min="13569" max="13569" width="6.09765625" style="1" customWidth="1"/>
    <col min="13570" max="13570" width="21.09765625" style="1" bestFit="1" customWidth="1"/>
    <col min="13571" max="13571" width="4.09765625" style="1" customWidth="1"/>
    <col min="13572" max="13572" width="4.09765625" style="1" bestFit="1" customWidth="1"/>
    <col min="13573" max="13573" width="4.09765625" style="1" customWidth="1"/>
    <col min="13574" max="13574" width="3.8984375" style="1" customWidth="1"/>
    <col min="13575" max="13575" width="3" style="1" customWidth="1"/>
    <col min="13576" max="13576" width="4.19921875" style="1" customWidth="1"/>
    <col min="13577" max="13577" width="3.19921875" style="1" customWidth="1"/>
    <col min="13578" max="13578" width="3.5" style="1" customWidth="1"/>
    <col min="13579" max="13579" width="2.69921875" style="1" customWidth="1"/>
    <col min="13580" max="13580" width="3.3984375" style="1" customWidth="1"/>
    <col min="13581" max="13581" width="2.59765625" style="1" customWidth="1"/>
    <col min="13582" max="13582" width="3.3984375" style="1" customWidth="1"/>
    <col min="13583" max="13583" width="2.59765625" style="1" customWidth="1"/>
    <col min="13584" max="13584" width="4.09765625" style="1" bestFit="1" customWidth="1"/>
    <col min="13585" max="13585" width="3.3984375" style="1" customWidth="1"/>
    <col min="13586" max="13586" width="4.09765625" style="1" customWidth="1"/>
    <col min="13587" max="13587" width="3.3984375" style="1" customWidth="1"/>
    <col min="13588" max="13824" width="11" style="1"/>
    <col min="13825" max="13825" width="6.09765625" style="1" customWidth="1"/>
    <col min="13826" max="13826" width="21.09765625" style="1" bestFit="1" customWidth="1"/>
    <col min="13827" max="13827" width="4.09765625" style="1" customWidth="1"/>
    <col min="13828" max="13828" width="4.09765625" style="1" bestFit="1" customWidth="1"/>
    <col min="13829" max="13829" width="4.09765625" style="1" customWidth="1"/>
    <col min="13830" max="13830" width="3.8984375" style="1" customWidth="1"/>
    <col min="13831" max="13831" width="3" style="1" customWidth="1"/>
    <col min="13832" max="13832" width="4.19921875" style="1" customWidth="1"/>
    <col min="13833" max="13833" width="3.19921875" style="1" customWidth="1"/>
    <col min="13834" max="13834" width="3.5" style="1" customWidth="1"/>
    <col min="13835" max="13835" width="2.69921875" style="1" customWidth="1"/>
    <col min="13836" max="13836" width="3.3984375" style="1" customWidth="1"/>
    <col min="13837" max="13837" width="2.59765625" style="1" customWidth="1"/>
    <col min="13838" max="13838" width="3.3984375" style="1" customWidth="1"/>
    <col min="13839" max="13839" width="2.59765625" style="1" customWidth="1"/>
    <col min="13840" max="13840" width="4.09765625" style="1" bestFit="1" customWidth="1"/>
    <col min="13841" max="13841" width="3.3984375" style="1" customWidth="1"/>
    <col min="13842" max="13842" width="4.09765625" style="1" customWidth="1"/>
    <col min="13843" max="13843" width="3.3984375" style="1" customWidth="1"/>
    <col min="13844" max="14080" width="11" style="1"/>
    <col min="14081" max="14081" width="6.09765625" style="1" customWidth="1"/>
    <col min="14082" max="14082" width="21.09765625" style="1" bestFit="1" customWidth="1"/>
    <col min="14083" max="14083" width="4.09765625" style="1" customWidth="1"/>
    <col min="14084" max="14084" width="4.09765625" style="1" bestFit="1" customWidth="1"/>
    <col min="14085" max="14085" width="4.09765625" style="1" customWidth="1"/>
    <col min="14086" max="14086" width="3.8984375" style="1" customWidth="1"/>
    <col min="14087" max="14087" width="3" style="1" customWidth="1"/>
    <col min="14088" max="14088" width="4.19921875" style="1" customWidth="1"/>
    <col min="14089" max="14089" width="3.19921875" style="1" customWidth="1"/>
    <col min="14090" max="14090" width="3.5" style="1" customWidth="1"/>
    <col min="14091" max="14091" width="2.69921875" style="1" customWidth="1"/>
    <col min="14092" max="14092" width="3.3984375" style="1" customWidth="1"/>
    <col min="14093" max="14093" width="2.59765625" style="1" customWidth="1"/>
    <col min="14094" max="14094" width="3.3984375" style="1" customWidth="1"/>
    <col min="14095" max="14095" width="2.59765625" style="1" customWidth="1"/>
    <col min="14096" max="14096" width="4.09765625" style="1" bestFit="1" customWidth="1"/>
    <col min="14097" max="14097" width="3.3984375" style="1" customWidth="1"/>
    <col min="14098" max="14098" width="4.09765625" style="1" customWidth="1"/>
    <col min="14099" max="14099" width="3.3984375" style="1" customWidth="1"/>
    <col min="14100" max="14336" width="11" style="1"/>
    <col min="14337" max="14337" width="6.09765625" style="1" customWidth="1"/>
    <col min="14338" max="14338" width="21.09765625" style="1" bestFit="1" customWidth="1"/>
    <col min="14339" max="14339" width="4.09765625" style="1" customWidth="1"/>
    <col min="14340" max="14340" width="4.09765625" style="1" bestFit="1" customWidth="1"/>
    <col min="14341" max="14341" width="4.09765625" style="1" customWidth="1"/>
    <col min="14342" max="14342" width="3.8984375" style="1" customWidth="1"/>
    <col min="14343" max="14343" width="3" style="1" customWidth="1"/>
    <col min="14344" max="14344" width="4.19921875" style="1" customWidth="1"/>
    <col min="14345" max="14345" width="3.19921875" style="1" customWidth="1"/>
    <col min="14346" max="14346" width="3.5" style="1" customWidth="1"/>
    <col min="14347" max="14347" width="2.69921875" style="1" customWidth="1"/>
    <col min="14348" max="14348" width="3.3984375" style="1" customWidth="1"/>
    <col min="14349" max="14349" width="2.59765625" style="1" customWidth="1"/>
    <col min="14350" max="14350" width="3.3984375" style="1" customWidth="1"/>
    <col min="14351" max="14351" width="2.59765625" style="1" customWidth="1"/>
    <col min="14352" max="14352" width="4.09765625" style="1" bestFit="1" customWidth="1"/>
    <col min="14353" max="14353" width="3.3984375" style="1" customWidth="1"/>
    <col min="14354" max="14354" width="4.09765625" style="1" customWidth="1"/>
    <col min="14355" max="14355" width="3.3984375" style="1" customWidth="1"/>
    <col min="14356" max="14592" width="11" style="1"/>
    <col min="14593" max="14593" width="6.09765625" style="1" customWidth="1"/>
    <col min="14594" max="14594" width="21.09765625" style="1" bestFit="1" customWidth="1"/>
    <col min="14595" max="14595" width="4.09765625" style="1" customWidth="1"/>
    <col min="14596" max="14596" width="4.09765625" style="1" bestFit="1" customWidth="1"/>
    <col min="14597" max="14597" width="4.09765625" style="1" customWidth="1"/>
    <col min="14598" max="14598" width="3.8984375" style="1" customWidth="1"/>
    <col min="14599" max="14599" width="3" style="1" customWidth="1"/>
    <col min="14600" max="14600" width="4.19921875" style="1" customWidth="1"/>
    <col min="14601" max="14601" width="3.19921875" style="1" customWidth="1"/>
    <col min="14602" max="14602" width="3.5" style="1" customWidth="1"/>
    <col min="14603" max="14603" width="2.69921875" style="1" customWidth="1"/>
    <col min="14604" max="14604" width="3.3984375" style="1" customWidth="1"/>
    <col min="14605" max="14605" width="2.59765625" style="1" customWidth="1"/>
    <col min="14606" max="14606" width="3.3984375" style="1" customWidth="1"/>
    <col min="14607" max="14607" width="2.59765625" style="1" customWidth="1"/>
    <col min="14608" max="14608" width="4.09765625" style="1" bestFit="1" customWidth="1"/>
    <col min="14609" max="14609" width="3.3984375" style="1" customWidth="1"/>
    <col min="14610" max="14610" width="4.09765625" style="1" customWidth="1"/>
    <col min="14611" max="14611" width="3.3984375" style="1" customWidth="1"/>
    <col min="14612" max="14848" width="11" style="1"/>
    <col min="14849" max="14849" width="6.09765625" style="1" customWidth="1"/>
    <col min="14850" max="14850" width="21.09765625" style="1" bestFit="1" customWidth="1"/>
    <col min="14851" max="14851" width="4.09765625" style="1" customWidth="1"/>
    <col min="14852" max="14852" width="4.09765625" style="1" bestFit="1" customWidth="1"/>
    <col min="14853" max="14853" width="4.09765625" style="1" customWidth="1"/>
    <col min="14854" max="14854" width="3.8984375" style="1" customWidth="1"/>
    <col min="14855" max="14855" width="3" style="1" customWidth="1"/>
    <col min="14856" max="14856" width="4.19921875" style="1" customWidth="1"/>
    <col min="14857" max="14857" width="3.19921875" style="1" customWidth="1"/>
    <col min="14858" max="14858" width="3.5" style="1" customWidth="1"/>
    <col min="14859" max="14859" width="2.69921875" style="1" customWidth="1"/>
    <col min="14860" max="14860" width="3.3984375" style="1" customWidth="1"/>
    <col min="14861" max="14861" width="2.59765625" style="1" customWidth="1"/>
    <col min="14862" max="14862" width="3.3984375" style="1" customWidth="1"/>
    <col min="14863" max="14863" width="2.59765625" style="1" customWidth="1"/>
    <col min="14864" max="14864" width="4.09765625" style="1" bestFit="1" customWidth="1"/>
    <col min="14865" max="14865" width="3.3984375" style="1" customWidth="1"/>
    <col min="14866" max="14866" width="4.09765625" style="1" customWidth="1"/>
    <col min="14867" max="14867" width="3.3984375" style="1" customWidth="1"/>
    <col min="14868" max="15104" width="11" style="1"/>
    <col min="15105" max="15105" width="6.09765625" style="1" customWidth="1"/>
    <col min="15106" max="15106" width="21.09765625" style="1" bestFit="1" customWidth="1"/>
    <col min="15107" max="15107" width="4.09765625" style="1" customWidth="1"/>
    <col min="15108" max="15108" width="4.09765625" style="1" bestFit="1" customWidth="1"/>
    <col min="15109" max="15109" width="4.09765625" style="1" customWidth="1"/>
    <col min="15110" max="15110" width="3.8984375" style="1" customWidth="1"/>
    <col min="15111" max="15111" width="3" style="1" customWidth="1"/>
    <col min="15112" max="15112" width="4.19921875" style="1" customWidth="1"/>
    <col min="15113" max="15113" width="3.19921875" style="1" customWidth="1"/>
    <col min="15114" max="15114" width="3.5" style="1" customWidth="1"/>
    <col min="15115" max="15115" width="2.69921875" style="1" customWidth="1"/>
    <col min="15116" max="15116" width="3.3984375" style="1" customWidth="1"/>
    <col min="15117" max="15117" width="2.59765625" style="1" customWidth="1"/>
    <col min="15118" max="15118" width="3.3984375" style="1" customWidth="1"/>
    <col min="15119" max="15119" width="2.59765625" style="1" customWidth="1"/>
    <col min="15120" max="15120" width="4.09765625" style="1" bestFit="1" customWidth="1"/>
    <col min="15121" max="15121" width="3.3984375" style="1" customWidth="1"/>
    <col min="15122" max="15122" width="4.09765625" style="1" customWidth="1"/>
    <col min="15123" max="15123" width="3.3984375" style="1" customWidth="1"/>
    <col min="15124" max="15360" width="11" style="1"/>
    <col min="15361" max="15361" width="6.09765625" style="1" customWidth="1"/>
    <col min="15362" max="15362" width="21.09765625" style="1" bestFit="1" customWidth="1"/>
    <col min="15363" max="15363" width="4.09765625" style="1" customWidth="1"/>
    <col min="15364" max="15364" width="4.09765625" style="1" bestFit="1" customWidth="1"/>
    <col min="15365" max="15365" width="4.09765625" style="1" customWidth="1"/>
    <col min="15366" max="15366" width="3.8984375" style="1" customWidth="1"/>
    <col min="15367" max="15367" width="3" style="1" customWidth="1"/>
    <col min="15368" max="15368" width="4.19921875" style="1" customWidth="1"/>
    <col min="15369" max="15369" width="3.19921875" style="1" customWidth="1"/>
    <col min="15370" max="15370" width="3.5" style="1" customWidth="1"/>
    <col min="15371" max="15371" width="2.69921875" style="1" customWidth="1"/>
    <col min="15372" max="15372" width="3.3984375" style="1" customWidth="1"/>
    <col min="15373" max="15373" width="2.59765625" style="1" customWidth="1"/>
    <col min="15374" max="15374" width="3.3984375" style="1" customWidth="1"/>
    <col min="15375" max="15375" width="2.59765625" style="1" customWidth="1"/>
    <col min="15376" max="15376" width="4.09765625" style="1" bestFit="1" customWidth="1"/>
    <col min="15377" max="15377" width="3.3984375" style="1" customWidth="1"/>
    <col min="15378" max="15378" width="4.09765625" style="1" customWidth="1"/>
    <col min="15379" max="15379" width="3.3984375" style="1" customWidth="1"/>
    <col min="15380" max="15616" width="11" style="1"/>
    <col min="15617" max="15617" width="6.09765625" style="1" customWidth="1"/>
    <col min="15618" max="15618" width="21.09765625" style="1" bestFit="1" customWidth="1"/>
    <col min="15619" max="15619" width="4.09765625" style="1" customWidth="1"/>
    <col min="15620" max="15620" width="4.09765625" style="1" bestFit="1" customWidth="1"/>
    <col min="15621" max="15621" width="4.09765625" style="1" customWidth="1"/>
    <col min="15622" max="15622" width="3.8984375" style="1" customWidth="1"/>
    <col min="15623" max="15623" width="3" style="1" customWidth="1"/>
    <col min="15624" max="15624" width="4.19921875" style="1" customWidth="1"/>
    <col min="15625" max="15625" width="3.19921875" style="1" customWidth="1"/>
    <col min="15626" max="15626" width="3.5" style="1" customWidth="1"/>
    <col min="15627" max="15627" width="2.69921875" style="1" customWidth="1"/>
    <col min="15628" max="15628" width="3.3984375" style="1" customWidth="1"/>
    <col min="15629" max="15629" width="2.59765625" style="1" customWidth="1"/>
    <col min="15630" max="15630" width="3.3984375" style="1" customWidth="1"/>
    <col min="15631" max="15631" width="2.59765625" style="1" customWidth="1"/>
    <col min="15632" max="15632" width="4.09765625" style="1" bestFit="1" customWidth="1"/>
    <col min="15633" max="15633" width="3.3984375" style="1" customWidth="1"/>
    <col min="15634" max="15634" width="4.09765625" style="1" customWidth="1"/>
    <col min="15635" max="15635" width="3.3984375" style="1" customWidth="1"/>
    <col min="15636" max="15872" width="11" style="1"/>
    <col min="15873" max="15873" width="6.09765625" style="1" customWidth="1"/>
    <col min="15874" max="15874" width="21.09765625" style="1" bestFit="1" customWidth="1"/>
    <col min="15875" max="15875" width="4.09765625" style="1" customWidth="1"/>
    <col min="15876" max="15876" width="4.09765625" style="1" bestFit="1" customWidth="1"/>
    <col min="15877" max="15877" width="4.09765625" style="1" customWidth="1"/>
    <col min="15878" max="15878" width="3.8984375" style="1" customWidth="1"/>
    <col min="15879" max="15879" width="3" style="1" customWidth="1"/>
    <col min="15880" max="15880" width="4.19921875" style="1" customWidth="1"/>
    <col min="15881" max="15881" width="3.19921875" style="1" customWidth="1"/>
    <col min="15882" max="15882" width="3.5" style="1" customWidth="1"/>
    <col min="15883" max="15883" width="2.69921875" style="1" customWidth="1"/>
    <col min="15884" max="15884" width="3.3984375" style="1" customWidth="1"/>
    <col min="15885" max="15885" width="2.59765625" style="1" customWidth="1"/>
    <col min="15886" max="15886" width="3.3984375" style="1" customWidth="1"/>
    <col min="15887" max="15887" width="2.59765625" style="1" customWidth="1"/>
    <col min="15888" max="15888" width="4.09765625" style="1" bestFit="1" customWidth="1"/>
    <col min="15889" max="15889" width="3.3984375" style="1" customWidth="1"/>
    <col min="15890" max="15890" width="4.09765625" style="1" customWidth="1"/>
    <col min="15891" max="15891" width="3.3984375" style="1" customWidth="1"/>
    <col min="15892" max="16128" width="11" style="1"/>
    <col min="16129" max="16129" width="6.09765625" style="1" customWidth="1"/>
    <col min="16130" max="16130" width="21.09765625" style="1" bestFit="1" customWidth="1"/>
    <col min="16131" max="16131" width="4.09765625" style="1" customWidth="1"/>
    <col min="16132" max="16132" width="4.09765625" style="1" bestFit="1" customWidth="1"/>
    <col min="16133" max="16133" width="4.09765625" style="1" customWidth="1"/>
    <col min="16134" max="16134" width="3.8984375" style="1" customWidth="1"/>
    <col min="16135" max="16135" width="3" style="1" customWidth="1"/>
    <col min="16136" max="16136" width="4.19921875" style="1" customWidth="1"/>
    <col min="16137" max="16137" width="3.19921875" style="1" customWidth="1"/>
    <col min="16138" max="16138" width="3.5" style="1" customWidth="1"/>
    <col min="16139" max="16139" width="2.69921875" style="1" customWidth="1"/>
    <col min="16140" max="16140" width="3.3984375" style="1" customWidth="1"/>
    <col min="16141" max="16141" width="2.59765625" style="1" customWidth="1"/>
    <col min="16142" max="16142" width="3.3984375" style="1" customWidth="1"/>
    <col min="16143" max="16143" width="2.59765625" style="1" customWidth="1"/>
    <col min="16144" max="16144" width="4.09765625" style="1" bestFit="1" customWidth="1"/>
    <col min="16145" max="16145" width="3.3984375" style="1" customWidth="1"/>
    <col min="16146" max="16146" width="4.09765625" style="1" customWidth="1"/>
    <col min="16147" max="16147" width="3.3984375" style="1" customWidth="1"/>
    <col min="16148" max="16384" width="11" style="1"/>
  </cols>
  <sheetData>
    <row r="1" spans="1:22" ht="12.9" customHeight="1" x14ac:dyDescent="0.3">
      <c r="A1" s="40"/>
      <c r="B1" s="41" t="s">
        <v>3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  <c r="U1" s="8" t="s">
        <v>237</v>
      </c>
      <c r="V1" s="10">
        <v>44377</v>
      </c>
    </row>
    <row r="2" spans="1:22" ht="11.1" customHeight="1" x14ac:dyDescent="0.3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22" ht="15.9" customHeight="1" x14ac:dyDescent="0.3">
      <c r="A3" s="4">
        <v>11090001</v>
      </c>
      <c r="B3" s="4" t="s">
        <v>15</v>
      </c>
      <c r="C3" s="2">
        <v>32</v>
      </c>
      <c r="D3" s="2">
        <v>2</v>
      </c>
      <c r="E3" s="2">
        <v>34</v>
      </c>
      <c r="F3" s="5">
        <v>0</v>
      </c>
      <c r="G3" s="5">
        <v>0</v>
      </c>
      <c r="H3" s="5">
        <v>2</v>
      </c>
      <c r="I3" s="5">
        <v>0</v>
      </c>
      <c r="J3" s="5">
        <v>1</v>
      </c>
      <c r="K3" s="5">
        <v>0</v>
      </c>
      <c r="L3" s="5">
        <v>3</v>
      </c>
      <c r="M3" s="5">
        <v>0</v>
      </c>
      <c r="N3" s="5">
        <v>2</v>
      </c>
      <c r="O3" s="5">
        <v>1</v>
      </c>
      <c r="P3" s="5">
        <v>8</v>
      </c>
      <c r="Q3" s="5">
        <v>0</v>
      </c>
      <c r="R3" s="5">
        <v>16</v>
      </c>
      <c r="S3" s="5">
        <v>1</v>
      </c>
    </row>
    <row r="4" spans="1:22" ht="15.9" customHeight="1" x14ac:dyDescent="0.3">
      <c r="A4" s="4">
        <v>11090002</v>
      </c>
      <c r="B4" s="4" t="s">
        <v>16</v>
      </c>
      <c r="C4" s="2">
        <v>41</v>
      </c>
      <c r="D4" s="2">
        <v>1</v>
      </c>
      <c r="E4" s="2">
        <v>42</v>
      </c>
      <c r="F4" s="5">
        <v>3</v>
      </c>
      <c r="G4" s="5">
        <v>0</v>
      </c>
      <c r="H4" s="5">
        <v>6</v>
      </c>
      <c r="I4" s="5">
        <v>0</v>
      </c>
      <c r="J4" s="5">
        <v>8</v>
      </c>
      <c r="K4" s="5">
        <v>0</v>
      </c>
      <c r="L4" s="5">
        <v>4</v>
      </c>
      <c r="M4" s="5">
        <v>0</v>
      </c>
      <c r="N4" s="5">
        <v>1</v>
      </c>
      <c r="O4" s="5">
        <v>0</v>
      </c>
      <c r="P4" s="5">
        <v>3</v>
      </c>
      <c r="Q4" s="5">
        <v>0</v>
      </c>
      <c r="R4" s="5">
        <v>16</v>
      </c>
      <c r="S4" s="5">
        <v>1</v>
      </c>
    </row>
    <row r="5" spans="1:22" ht="15.9" customHeight="1" x14ac:dyDescent="0.3">
      <c r="A5" s="4">
        <v>11090009</v>
      </c>
      <c r="B5" s="4" t="s">
        <v>17</v>
      </c>
      <c r="C5" s="2">
        <v>8</v>
      </c>
      <c r="D5" s="2">
        <v>3</v>
      </c>
      <c r="E5" s="2">
        <v>11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1</v>
      </c>
      <c r="O5" s="5">
        <v>0</v>
      </c>
      <c r="P5" s="5">
        <v>2</v>
      </c>
      <c r="Q5" s="5">
        <v>1</v>
      </c>
      <c r="R5" s="5">
        <v>4</v>
      </c>
      <c r="S5" s="5">
        <v>1</v>
      </c>
    </row>
    <row r="6" spans="1:22" ht="15.9" customHeight="1" x14ac:dyDescent="0.3">
      <c r="A6" s="4">
        <v>11090014</v>
      </c>
      <c r="B6" s="4" t="s">
        <v>18</v>
      </c>
      <c r="C6" s="2">
        <v>30</v>
      </c>
      <c r="D6" s="2">
        <v>8</v>
      </c>
      <c r="E6" s="2">
        <v>38</v>
      </c>
      <c r="F6" s="5">
        <v>0</v>
      </c>
      <c r="G6" s="5">
        <v>0</v>
      </c>
      <c r="H6" s="5">
        <v>1</v>
      </c>
      <c r="I6" s="5">
        <v>1</v>
      </c>
      <c r="J6" s="5">
        <v>6</v>
      </c>
      <c r="K6" s="5">
        <v>2</v>
      </c>
      <c r="L6" s="5">
        <v>4</v>
      </c>
      <c r="M6" s="5">
        <v>2</v>
      </c>
      <c r="N6" s="5">
        <v>1</v>
      </c>
      <c r="O6" s="5">
        <v>0</v>
      </c>
      <c r="P6" s="5">
        <v>6</v>
      </c>
      <c r="Q6" s="5">
        <v>1</v>
      </c>
      <c r="R6" s="5">
        <v>12</v>
      </c>
      <c r="S6" s="5">
        <v>2</v>
      </c>
    </row>
    <row r="7" spans="1:22" ht="15.9" customHeight="1" x14ac:dyDescent="0.3">
      <c r="A7" s="4">
        <v>11090019</v>
      </c>
      <c r="B7" s="4" t="s">
        <v>19</v>
      </c>
      <c r="C7" s="2">
        <v>31</v>
      </c>
      <c r="D7" s="2">
        <v>4</v>
      </c>
      <c r="E7" s="2">
        <v>35</v>
      </c>
      <c r="F7" s="5">
        <v>1</v>
      </c>
      <c r="G7" s="5">
        <v>0</v>
      </c>
      <c r="H7" s="5">
        <v>4</v>
      </c>
      <c r="I7" s="5">
        <v>0</v>
      </c>
      <c r="J7" s="5">
        <v>3</v>
      </c>
      <c r="K7" s="5">
        <v>0</v>
      </c>
      <c r="L7" s="5">
        <v>2</v>
      </c>
      <c r="M7" s="5">
        <v>0</v>
      </c>
      <c r="N7" s="5">
        <v>3</v>
      </c>
      <c r="O7" s="5">
        <v>0</v>
      </c>
      <c r="P7" s="5">
        <v>8</v>
      </c>
      <c r="Q7" s="5">
        <v>1</v>
      </c>
      <c r="R7" s="5">
        <v>10</v>
      </c>
      <c r="S7" s="5">
        <v>3</v>
      </c>
    </row>
    <row r="8" spans="1:22" ht="15.9" customHeight="1" x14ac:dyDescent="0.3">
      <c r="A8" s="4">
        <v>11110001</v>
      </c>
      <c r="B8" s="4" t="s">
        <v>98</v>
      </c>
      <c r="C8" s="2">
        <v>17</v>
      </c>
      <c r="D8" s="2">
        <v>2</v>
      </c>
      <c r="E8" s="2">
        <v>19</v>
      </c>
      <c r="F8" s="5">
        <v>1</v>
      </c>
      <c r="G8" s="5">
        <v>0</v>
      </c>
      <c r="H8" s="5">
        <v>1</v>
      </c>
      <c r="I8" s="5">
        <v>0</v>
      </c>
      <c r="J8" s="5">
        <v>2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3</v>
      </c>
      <c r="Q8" s="5">
        <v>0</v>
      </c>
      <c r="R8" s="5">
        <v>9</v>
      </c>
      <c r="S8" s="5">
        <v>2</v>
      </c>
    </row>
    <row r="9" spans="1:22" ht="15.9" customHeight="1" x14ac:dyDescent="0.3">
      <c r="A9" s="4">
        <v>11110009</v>
      </c>
      <c r="B9" s="4" t="s">
        <v>99</v>
      </c>
      <c r="C9" s="2">
        <v>32</v>
      </c>
      <c r="D9" s="2">
        <v>3</v>
      </c>
      <c r="E9" s="2">
        <v>35</v>
      </c>
      <c r="F9" s="5">
        <v>0</v>
      </c>
      <c r="G9" s="5">
        <v>0</v>
      </c>
      <c r="H9" s="5">
        <v>2</v>
      </c>
      <c r="I9" s="5">
        <v>1</v>
      </c>
      <c r="J9" s="5">
        <v>4</v>
      </c>
      <c r="K9" s="5">
        <v>0</v>
      </c>
      <c r="L9" s="5">
        <v>3</v>
      </c>
      <c r="M9" s="5">
        <v>0</v>
      </c>
      <c r="N9" s="5">
        <v>1</v>
      </c>
      <c r="O9" s="5">
        <v>1</v>
      </c>
      <c r="P9" s="5">
        <v>3</v>
      </c>
      <c r="Q9" s="5">
        <v>0</v>
      </c>
      <c r="R9" s="5">
        <v>19</v>
      </c>
      <c r="S9" s="5">
        <v>1</v>
      </c>
    </row>
    <row r="10" spans="1:22" ht="15.9" customHeight="1" x14ac:dyDescent="0.3">
      <c r="A10" s="4">
        <v>11110013</v>
      </c>
      <c r="B10" s="4" t="s">
        <v>100</v>
      </c>
      <c r="C10" s="2">
        <v>42</v>
      </c>
      <c r="D10" s="2">
        <v>8</v>
      </c>
      <c r="E10" s="2">
        <v>50</v>
      </c>
      <c r="F10" s="5">
        <v>0</v>
      </c>
      <c r="G10" s="5">
        <v>0</v>
      </c>
      <c r="H10" s="5">
        <v>1</v>
      </c>
      <c r="I10" s="5">
        <v>2</v>
      </c>
      <c r="J10" s="5">
        <v>1</v>
      </c>
      <c r="K10" s="5">
        <v>0</v>
      </c>
      <c r="L10" s="5">
        <v>1</v>
      </c>
      <c r="M10" s="5">
        <v>1</v>
      </c>
      <c r="N10" s="5">
        <v>3</v>
      </c>
      <c r="O10" s="5">
        <v>2</v>
      </c>
      <c r="P10" s="5">
        <v>8</v>
      </c>
      <c r="Q10" s="5">
        <v>3</v>
      </c>
      <c r="R10" s="5">
        <v>28</v>
      </c>
      <c r="S10" s="5">
        <v>0</v>
      </c>
    </row>
    <row r="11" spans="1:22" ht="15.9" customHeight="1" x14ac:dyDescent="0.3">
      <c r="A11" s="4">
        <v>11110015</v>
      </c>
      <c r="B11" s="4" t="s">
        <v>176</v>
      </c>
      <c r="C11" s="2">
        <v>13</v>
      </c>
      <c r="D11" s="2">
        <v>6</v>
      </c>
      <c r="E11" s="2">
        <v>19</v>
      </c>
      <c r="F11" s="5">
        <v>0</v>
      </c>
      <c r="G11" s="5">
        <v>0</v>
      </c>
      <c r="H11" s="5">
        <v>1</v>
      </c>
      <c r="I11" s="5">
        <v>0</v>
      </c>
      <c r="J11" s="5">
        <v>2</v>
      </c>
      <c r="K11" s="5">
        <v>0</v>
      </c>
      <c r="L11" s="5">
        <v>0</v>
      </c>
      <c r="M11" s="5">
        <v>0</v>
      </c>
      <c r="N11" s="5">
        <v>1</v>
      </c>
      <c r="O11" s="5">
        <v>2</v>
      </c>
      <c r="P11" s="5">
        <v>3</v>
      </c>
      <c r="Q11" s="5">
        <v>2</v>
      </c>
      <c r="R11" s="5">
        <v>6</v>
      </c>
      <c r="S11" s="5">
        <v>2</v>
      </c>
    </row>
    <row r="12" spans="1:22" ht="15.9" customHeight="1" x14ac:dyDescent="0.3">
      <c r="A12" s="4">
        <v>11110023</v>
      </c>
      <c r="B12" s="4" t="s">
        <v>101</v>
      </c>
      <c r="C12" s="2">
        <v>16</v>
      </c>
      <c r="D12" s="2">
        <v>2</v>
      </c>
      <c r="E12" s="2">
        <v>18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2</v>
      </c>
      <c r="O12" s="5">
        <v>0</v>
      </c>
      <c r="P12" s="5">
        <v>5</v>
      </c>
      <c r="Q12" s="5">
        <v>1</v>
      </c>
      <c r="R12" s="5">
        <v>9</v>
      </c>
      <c r="S12" s="5">
        <v>0</v>
      </c>
    </row>
    <row r="13" spans="1:22" ht="15.9" customHeight="1" x14ac:dyDescent="0.3">
      <c r="A13" s="4">
        <v>11110024</v>
      </c>
      <c r="B13" s="4" t="s">
        <v>102</v>
      </c>
      <c r="C13" s="2">
        <v>17</v>
      </c>
      <c r="D13" s="2">
        <v>4</v>
      </c>
      <c r="E13" s="2">
        <v>21</v>
      </c>
      <c r="F13" s="5">
        <v>1</v>
      </c>
      <c r="G13" s="5">
        <v>0</v>
      </c>
      <c r="H13" s="5">
        <v>0</v>
      </c>
      <c r="I13" s="5">
        <v>0</v>
      </c>
      <c r="J13" s="5">
        <v>1</v>
      </c>
      <c r="K13" s="5">
        <v>1</v>
      </c>
      <c r="L13" s="5">
        <v>1</v>
      </c>
      <c r="M13" s="5">
        <v>0</v>
      </c>
      <c r="N13" s="5">
        <v>1</v>
      </c>
      <c r="O13" s="5">
        <v>0</v>
      </c>
      <c r="P13" s="5">
        <v>4</v>
      </c>
      <c r="Q13" s="5">
        <v>0</v>
      </c>
      <c r="R13" s="5">
        <v>9</v>
      </c>
      <c r="S13" s="5">
        <v>3</v>
      </c>
    </row>
    <row r="14" spans="1:22" ht="15.9" customHeight="1" x14ac:dyDescent="0.3">
      <c r="A14" s="4">
        <v>11110027</v>
      </c>
      <c r="B14" s="4" t="s">
        <v>103</v>
      </c>
      <c r="C14" s="2">
        <v>26</v>
      </c>
      <c r="D14" s="2">
        <v>2</v>
      </c>
      <c r="E14" s="2">
        <v>28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3</v>
      </c>
      <c r="O14" s="5">
        <v>0</v>
      </c>
      <c r="P14" s="5">
        <v>15</v>
      </c>
      <c r="Q14" s="5">
        <v>2</v>
      </c>
      <c r="R14" s="5">
        <v>8</v>
      </c>
      <c r="S14" s="5">
        <v>0</v>
      </c>
    </row>
    <row r="15" spans="1:22" ht="15.9" customHeight="1" x14ac:dyDescent="0.3">
      <c r="A15" s="4">
        <v>11110028</v>
      </c>
      <c r="B15" s="4" t="s">
        <v>104</v>
      </c>
      <c r="C15" s="2">
        <v>18</v>
      </c>
      <c r="D15" s="2">
        <v>4</v>
      </c>
      <c r="E15" s="2">
        <v>22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7</v>
      </c>
      <c r="Q15" s="5">
        <v>0</v>
      </c>
      <c r="R15" s="5">
        <v>10</v>
      </c>
      <c r="S15" s="5">
        <v>4</v>
      </c>
    </row>
    <row r="16" spans="1:22" ht="15.9" customHeight="1" x14ac:dyDescent="0.3">
      <c r="A16" s="4">
        <v>11110029</v>
      </c>
      <c r="B16" s="4" t="s">
        <v>105</v>
      </c>
      <c r="C16" s="2">
        <v>20</v>
      </c>
      <c r="D16" s="2">
        <v>1</v>
      </c>
      <c r="E16" s="2">
        <v>21</v>
      </c>
      <c r="F16" s="5">
        <v>1</v>
      </c>
      <c r="G16" s="5">
        <v>0</v>
      </c>
      <c r="H16" s="5">
        <v>0</v>
      </c>
      <c r="I16" s="5">
        <v>0</v>
      </c>
      <c r="J16" s="5">
        <v>2</v>
      </c>
      <c r="K16" s="5">
        <v>0</v>
      </c>
      <c r="L16" s="5">
        <v>1</v>
      </c>
      <c r="M16" s="5">
        <v>0</v>
      </c>
      <c r="N16" s="5">
        <v>2</v>
      </c>
      <c r="O16" s="5">
        <v>0</v>
      </c>
      <c r="P16" s="5">
        <v>2</v>
      </c>
      <c r="Q16" s="5">
        <v>0</v>
      </c>
      <c r="R16" s="5">
        <v>12</v>
      </c>
      <c r="S16" s="5">
        <v>1</v>
      </c>
    </row>
    <row r="17" spans="1:19" ht="15.9" customHeight="1" x14ac:dyDescent="0.3">
      <c r="A17" s="4">
        <v>11110032</v>
      </c>
      <c r="B17" s="4" t="s">
        <v>106</v>
      </c>
      <c r="C17" s="2">
        <v>5</v>
      </c>
      <c r="D17" s="2">
        <v>0</v>
      </c>
      <c r="E17" s="2">
        <v>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5</v>
      </c>
      <c r="S17" s="5">
        <v>0</v>
      </c>
    </row>
    <row r="18" spans="1:19" ht="15.9" customHeight="1" x14ac:dyDescent="0.3">
      <c r="A18" s="4">
        <v>11110033</v>
      </c>
      <c r="B18" s="4" t="s">
        <v>194</v>
      </c>
      <c r="C18" s="2">
        <v>15</v>
      </c>
      <c r="D18" s="2">
        <v>2</v>
      </c>
      <c r="E18" s="2">
        <v>17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4</v>
      </c>
      <c r="Q18" s="5">
        <v>0</v>
      </c>
      <c r="R18" s="5">
        <v>10</v>
      </c>
      <c r="S18" s="5">
        <v>1</v>
      </c>
    </row>
    <row r="19" spans="1:19" ht="15.9" customHeight="1" x14ac:dyDescent="0.3">
      <c r="A19" s="4">
        <v>11120004</v>
      </c>
      <c r="B19" s="4" t="s">
        <v>20</v>
      </c>
      <c r="C19" s="2">
        <v>47</v>
      </c>
      <c r="D19" s="2">
        <v>2</v>
      </c>
      <c r="E19" s="2">
        <v>49</v>
      </c>
      <c r="F19" s="5">
        <v>2</v>
      </c>
      <c r="G19" s="5">
        <v>0</v>
      </c>
      <c r="H19" s="5">
        <v>1</v>
      </c>
      <c r="I19" s="5">
        <v>1</v>
      </c>
      <c r="J19" s="5">
        <v>11</v>
      </c>
      <c r="K19" s="5">
        <v>0</v>
      </c>
      <c r="L19" s="5">
        <v>10</v>
      </c>
      <c r="M19" s="5">
        <v>0</v>
      </c>
      <c r="N19" s="5">
        <v>6</v>
      </c>
      <c r="O19" s="5">
        <v>0</v>
      </c>
      <c r="P19" s="5">
        <v>6</v>
      </c>
      <c r="Q19" s="5">
        <v>1</v>
      </c>
      <c r="R19" s="5">
        <v>11</v>
      </c>
      <c r="S19" s="5">
        <v>0</v>
      </c>
    </row>
    <row r="20" spans="1:19" ht="15.9" customHeight="1" x14ac:dyDescent="0.3">
      <c r="A20" s="4">
        <v>11120009</v>
      </c>
      <c r="B20" s="4" t="s">
        <v>21</v>
      </c>
      <c r="C20" s="2">
        <v>32</v>
      </c>
      <c r="D20" s="2">
        <v>2</v>
      </c>
      <c r="E20" s="2">
        <v>34</v>
      </c>
      <c r="F20" s="5">
        <v>5</v>
      </c>
      <c r="G20" s="5">
        <v>0</v>
      </c>
      <c r="H20" s="5">
        <v>2</v>
      </c>
      <c r="I20" s="5">
        <v>0</v>
      </c>
      <c r="J20" s="5">
        <v>3</v>
      </c>
      <c r="K20" s="5">
        <v>0</v>
      </c>
      <c r="L20" s="5">
        <v>0</v>
      </c>
      <c r="M20" s="5">
        <v>1</v>
      </c>
      <c r="N20" s="5">
        <v>1</v>
      </c>
      <c r="O20" s="5">
        <v>0</v>
      </c>
      <c r="P20" s="5">
        <v>6</v>
      </c>
      <c r="Q20" s="5">
        <v>0</v>
      </c>
      <c r="R20" s="5">
        <v>15</v>
      </c>
      <c r="S20" s="5">
        <v>1</v>
      </c>
    </row>
    <row r="21" spans="1:19" ht="15.9" customHeight="1" x14ac:dyDescent="0.3">
      <c r="A21" s="4">
        <v>11120017</v>
      </c>
      <c r="B21" s="4" t="s">
        <v>22</v>
      </c>
      <c r="C21" s="2">
        <v>21</v>
      </c>
      <c r="D21" s="2">
        <v>7</v>
      </c>
      <c r="E21" s="2">
        <v>28</v>
      </c>
      <c r="F21" s="5">
        <v>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2</v>
      </c>
      <c r="Q21" s="5">
        <v>5</v>
      </c>
      <c r="R21" s="5">
        <v>16</v>
      </c>
      <c r="S21" s="5">
        <v>2</v>
      </c>
    </row>
    <row r="22" spans="1:19" ht="15.9" customHeight="1" x14ac:dyDescent="0.3">
      <c r="A22" s="4">
        <v>11120024</v>
      </c>
      <c r="B22" s="4" t="s">
        <v>23</v>
      </c>
      <c r="C22" s="2">
        <v>20</v>
      </c>
      <c r="D22" s="2">
        <v>3</v>
      </c>
      <c r="E22" s="2">
        <v>23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1</v>
      </c>
      <c r="O22" s="5">
        <v>1</v>
      </c>
      <c r="P22" s="5">
        <v>5</v>
      </c>
      <c r="Q22" s="5">
        <v>0</v>
      </c>
      <c r="R22" s="5">
        <v>12</v>
      </c>
      <c r="S22" s="5">
        <v>1</v>
      </c>
    </row>
    <row r="23" spans="1:19" ht="15.9" customHeight="1" x14ac:dyDescent="0.3">
      <c r="A23" s="4">
        <v>11120025</v>
      </c>
      <c r="B23" s="4" t="s">
        <v>24</v>
      </c>
      <c r="C23" s="2">
        <v>15</v>
      </c>
      <c r="D23" s="2">
        <v>2</v>
      </c>
      <c r="E23" s="2">
        <v>17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6</v>
      </c>
      <c r="Q23" s="5">
        <v>1</v>
      </c>
      <c r="R23" s="5">
        <v>7</v>
      </c>
      <c r="S23" s="5">
        <v>1</v>
      </c>
    </row>
    <row r="24" spans="1:19" ht="15.9" customHeight="1" x14ac:dyDescent="0.3">
      <c r="A24" s="4">
        <v>11120026</v>
      </c>
      <c r="B24" s="4" t="s">
        <v>25</v>
      </c>
      <c r="C24" s="2">
        <v>29</v>
      </c>
      <c r="D24" s="2">
        <v>6</v>
      </c>
      <c r="E24" s="2">
        <v>35</v>
      </c>
      <c r="F24" s="5">
        <v>1</v>
      </c>
      <c r="G24" s="5">
        <v>0</v>
      </c>
      <c r="H24" s="5">
        <v>3</v>
      </c>
      <c r="I24" s="5">
        <v>0</v>
      </c>
      <c r="J24" s="5">
        <v>3</v>
      </c>
      <c r="K24" s="5">
        <v>0</v>
      </c>
      <c r="L24" s="5">
        <v>3</v>
      </c>
      <c r="M24" s="5">
        <v>1</v>
      </c>
      <c r="N24" s="5">
        <v>5</v>
      </c>
      <c r="O24" s="5">
        <v>0</v>
      </c>
      <c r="P24" s="5">
        <v>2</v>
      </c>
      <c r="Q24" s="5">
        <v>3</v>
      </c>
      <c r="R24" s="5">
        <v>12</v>
      </c>
      <c r="S24" s="5">
        <v>2</v>
      </c>
    </row>
    <row r="25" spans="1:19" ht="15.9" customHeight="1" x14ac:dyDescent="0.3">
      <c r="A25" s="4">
        <v>11120042</v>
      </c>
      <c r="B25" s="4" t="s">
        <v>26</v>
      </c>
      <c r="C25" s="2">
        <v>5</v>
      </c>
      <c r="D25" s="2">
        <v>0</v>
      </c>
      <c r="E25" s="2">
        <v>5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4</v>
      </c>
      <c r="S25" s="5">
        <v>0</v>
      </c>
    </row>
    <row r="26" spans="1:19" ht="15.9" customHeight="1" x14ac:dyDescent="0.3">
      <c r="A26" s="4">
        <v>11120043</v>
      </c>
      <c r="B26" s="4" t="s">
        <v>27</v>
      </c>
      <c r="C26" s="2">
        <v>24</v>
      </c>
      <c r="D26" s="2">
        <v>3</v>
      </c>
      <c r="E26" s="2">
        <v>27</v>
      </c>
      <c r="F26" s="5">
        <v>1</v>
      </c>
      <c r="G26" s="5">
        <v>0</v>
      </c>
      <c r="H26" s="5">
        <v>1</v>
      </c>
      <c r="I26" s="5">
        <v>0</v>
      </c>
      <c r="J26" s="5">
        <v>3</v>
      </c>
      <c r="K26" s="5">
        <v>1</v>
      </c>
      <c r="L26" s="5">
        <v>2</v>
      </c>
      <c r="M26" s="5">
        <v>1</v>
      </c>
      <c r="N26" s="5">
        <v>2</v>
      </c>
      <c r="O26" s="5">
        <v>0</v>
      </c>
      <c r="P26" s="5">
        <v>7</v>
      </c>
      <c r="Q26" s="5">
        <v>0</v>
      </c>
      <c r="R26" s="5">
        <v>8</v>
      </c>
      <c r="S26" s="5">
        <v>1</v>
      </c>
    </row>
    <row r="27" spans="1:19" ht="15.9" customHeight="1" x14ac:dyDescent="0.3">
      <c r="A27" s="4">
        <v>11120044</v>
      </c>
      <c r="B27" s="4" t="s">
        <v>28</v>
      </c>
      <c r="C27" s="2">
        <v>17</v>
      </c>
      <c r="D27" s="2">
        <v>0</v>
      </c>
      <c r="E27" s="2">
        <v>17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4</v>
      </c>
      <c r="M27" s="5">
        <v>0</v>
      </c>
      <c r="N27" s="5">
        <v>3</v>
      </c>
      <c r="O27" s="5">
        <v>0</v>
      </c>
      <c r="P27" s="5">
        <v>2</v>
      </c>
      <c r="Q27" s="5">
        <v>0</v>
      </c>
      <c r="R27" s="5">
        <v>7</v>
      </c>
      <c r="S27" s="5">
        <v>0</v>
      </c>
    </row>
    <row r="28" spans="1:19" ht="15.9" customHeight="1" x14ac:dyDescent="0.3">
      <c r="A28" s="4">
        <v>11120045</v>
      </c>
      <c r="B28" s="4" t="s">
        <v>29</v>
      </c>
      <c r="C28" s="2">
        <v>29</v>
      </c>
      <c r="D28" s="2">
        <v>4</v>
      </c>
      <c r="E28" s="2">
        <v>33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5">
        <v>2</v>
      </c>
      <c r="L28" s="5">
        <v>6</v>
      </c>
      <c r="M28" s="5">
        <v>2</v>
      </c>
      <c r="N28" s="5">
        <v>4</v>
      </c>
      <c r="O28" s="5">
        <v>0</v>
      </c>
      <c r="P28" s="5">
        <v>4</v>
      </c>
      <c r="Q28" s="5">
        <v>0</v>
      </c>
      <c r="R28" s="5">
        <v>13</v>
      </c>
      <c r="S28" s="5">
        <v>0</v>
      </c>
    </row>
    <row r="29" spans="1:19" ht="15.9" customHeight="1" x14ac:dyDescent="0.3">
      <c r="A29" s="4">
        <v>11120046</v>
      </c>
      <c r="B29" s="4" t="s">
        <v>30</v>
      </c>
      <c r="C29" s="2">
        <v>9</v>
      </c>
      <c r="D29" s="2">
        <v>1</v>
      </c>
      <c r="E29" s="2">
        <v>10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0</v>
      </c>
      <c r="O29" s="5">
        <v>0</v>
      </c>
      <c r="P29" s="5">
        <v>3</v>
      </c>
      <c r="Q29" s="5">
        <v>0</v>
      </c>
      <c r="R29" s="5">
        <v>5</v>
      </c>
      <c r="S29" s="5">
        <v>0</v>
      </c>
    </row>
    <row r="30" spans="1:19" ht="15.9" customHeight="1" x14ac:dyDescent="0.3">
      <c r="A30" s="4">
        <v>11120047</v>
      </c>
      <c r="B30" s="4" t="s">
        <v>31</v>
      </c>
      <c r="C30" s="2">
        <v>40</v>
      </c>
      <c r="D30" s="2">
        <v>5</v>
      </c>
      <c r="E30" s="2">
        <v>45</v>
      </c>
      <c r="F30" s="5">
        <v>1</v>
      </c>
      <c r="G30" s="5">
        <v>1</v>
      </c>
      <c r="H30" s="5">
        <v>3</v>
      </c>
      <c r="I30" s="5">
        <v>1</v>
      </c>
      <c r="J30" s="5">
        <v>4</v>
      </c>
      <c r="K30" s="5">
        <v>0</v>
      </c>
      <c r="L30" s="5">
        <v>7</v>
      </c>
      <c r="M30" s="5">
        <v>0</v>
      </c>
      <c r="N30" s="5">
        <v>4</v>
      </c>
      <c r="O30" s="5">
        <v>0</v>
      </c>
      <c r="P30" s="5">
        <v>2</v>
      </c>
      <c r="Q30" s="5">
        <v>1</v>
      </c>
      <c r="R30" s="5">
        <v>19</v>
      </c>
      <c r="S30" s="5">
        <v>2</v>
      </c>
    </row>
    <row r="31" spans="1:19" ht="15.9" customHeight="1" x14ac:dyDescent="0.3">
      <c r="A31" s="4">
        <v>11120052</v>
      </c>
      <c r="B31" s="4" t="s">
        <v>185</v>
      </c>
      <c r="C31" s="2">
        <v>17</v>
      </c>
      <c r="D31" s="2">
        <v>3</v>
      </c>
      <c r="E31" s="2">
        <v>20</v>
      </c>
      <c r="F31" s="5">
        <v>0</v>
      </c>
      <c r="G31" s="5">
        <v>0</v>
      </c>
      <c r="H31" s="5">
        <v>0</v>
      </c>
      <c r="I31" s="5">
        <v>0</v>
      </c>
      <c r="J31" s="5">
        <v>3</v>
      </c>
      <c r="K31" s="5">
        <v>0</v>
      </c>
      <c r="L31" s="5">
        <v>3</v>
      </c>
      <c r="M31" s="5">
        <v>0</v>
      </c>
      <c r="N31" s="5">
        <v>3</v>
      </c>
      <c r="O31" s="5">
        <v>0</v>
      </c>
      <c r="P31" s="5">
        <v>4</v>
      </c>
      <c r="Q31" s="5">
        <v>1</v>
      </c>
      <c r="R31" s="5">
        <v>4</v>
      </c>
      <c r="S31" s="5">
        <v>2</v>
      </c>
    </row>
    <row r="32" spans="1:19" ht="15.9" customHeight="1" x14ac:dyDescent="0.3">
      <c r="A32" s="4">
        <v>11300003</v>
      </c>
      <c r="B32" s="4" t="s">
        <v>107</v>
      </c>
      <c r="C32" s="2">
        <v>13</v>
      </c>
      <c r="D32" s="2">
        <v>2</v>
      </c>
      <c r="E32" s="2">
        <v>15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12</v>
      </c>
      <c r="S32" s="5">
        <v>1</v>
      </c>
    </row>
    <row r="33" spans="1:19" ht="15.9" customHeight="1" x14ac:dyDescent="0.3">
      <c r="A33" s="4">
        <v>11300004</v>
      </c>
      <c r="B33" s="4" t="s">
        <v>108</v>
      </c>
      <c r="C33" s="2">
        <v>12</v>
      </c>
      <c r="D33" s="2">
        <v>0</v>
      </c>
      <c r="E33" s="2">
        <v>12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3</v>
      </c>
      <c r="O33" s="5">
        <v>0</v>
      </c>
      <c r="P33" s="5">
        <v>3</v>
      </c>
      <c r="Q33" s="5">
        <v>0</v>
      </c>
      <c r="R33" s="5">
        <v>6</v>
      </c>
      <c r="S33" s="5">
        <v>0</v>
      </c>
    </row>
    <row r="34" spans="1:19" ht="15.9" customHeight="1" x14ac:dyDescent="0.3">
      <c r="A34" s="4">
        <v>11300005</v>
      </c>
      <c r="B34" s="4" t="s">
        <v>109</v>
      </c>
      <c r="C34" s="2">
        <v>3</v>
      </c>
      <c r="D34" s="2">
        <v>0</v>
      </c>
      <c r="E34" s="2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</v>
      </c>
      <c r="S34" s="5">
        <v>0</v>
      </c>
    </row>
    <row r="35" spans="1:19" ht="15.9" customHeight="1" x14ac:dyDescent="0.3">
      <c r="A35" s="4">
        <v>11300006</v>
      </c>
      <c r="B35" s="4" t="s">
        <v>110</v>
      </c>
      <c r="C35" s="2">
        <v>5</v>
      </c>
      <c r="D35" s="2">
        <v>7</v>
      </c>
      <c r="E35" s="2">
        <v>12</v>
      </c>
      <c r="F35" s="5">
        <v>0</v>
      </c>
      <c r="G35" s="5">
        <v>1</v>
      </c>
      <c r="H35" s="5">
        <v>0</v>
      </c>
      <c r="I35" s="5">
        <v>1</v>
      </c>
      <c r="J35" s="5">
        <v>1</v>
      </c>
      <c r="K35" s="5">
        <v>0</v>
      </c>
      <c r="L35" s="5">
        <v>1</v>
      </c>
      <c r="M35" s="5">
        <v>2</v>
      </c>
      <c r="N35" s="5">
        <v>0</v>
      </c>
      <c r="O35" s="5">
        <v>0</v>
      </c>
      <c r="P35" s="5">
        <v>0</v>
      </c>
      <c r="Q35" s="5">
        <v>0</v>
      </c>
      <c r="R35" s="5">
        <v>3</v>
      </c>
      <c r="S35" s="5">
        <v>3</v>
      </c>
    </row>
    <row r="36" spans="1:19" ht="15.9" customHeight="1" x14ac:dyDescent="0.3">
      <c r="A36" s="4">
        <v>11300007</v>
      </c>
      <c r="B36" s="4" t="s">
        <v>111</v>
      </c>
      <c r="C36" s="2">
        <v>88</v>
      </c>
      <c r="D36" s="2">
        <v>30</v>
      </c>
      <c r="E36" s="2">
        <v>118</v>
      </c>
      <c r="F36" s="5">
        <v>6</v>
      </c>
      <c r="G36" s="5">
        <v>0</v>
      </c>
      <c r="H36" s="5">
        <v>7</v>
      </c>
      <c r="I36" s="5">
        <v>1</v>
      </c>
      <c r="J36" s="5">
        <v>13</v>
      </c>
      <c r="K36" s="5">
        <v>2</v>
      </c>
      <c r="L36" s="5">
        <v>9</v>
      </c>
      <c r="M36" s="5">
        <v>4</v>
      </c>
      <c r="N36" s="5">
        <v>7</v>
      </c>
      <c r="O36" s="5">
        <v>0</v>
      </c>
      <c r="P36" s="5">
        <v>14</v>
      </c>
      <c r="Q36" s="5">
        <v>17</v>
      </c>
      <c r="R36" s="5">
        <v>32</v>
      </c>
      <c r="S36" s="5">
        <v>6</v>
      </c>
    </row>
    <row r="37" spans="1:19" ht="15.9" customHeight="1" x14ac:dyDescent="0.3">
      <c r="A37" s="4">
        <v>11300008</v>
      </c>
      <c r="B37" s="4" t="s">
        <v>112</v>
      </c>
      <c r="C37" s="2">
        <v>32</v>
      </c>
      <c r="D37" s="2">
        <v>1</v>
      </c>
      <c r="E37" s="2">
        <v>33</v>
      </c>
      <c r="F37" s="5">
        <v>0</v>
      </c>
      <c r="G37" s="5">
        <v>0</v>
      </c>
      <c r="H37" s="5">
        <v>1</v>
      </c>
      <c r="I37" s="5">
        <v>0</v>
      </c>
      <c r="J37" s="5">
        <v>5</v>
      </c>
      <c r="K37" s="5">
        <v>0</v>
      </c>
      <c r="L37" s="5">
        <v>3</v>
      </c>
      <c r="M37" s="5">
        <v>0</v>
      </c>
      <c r="N37" s="5">
        <v>3</v>
      </c>
      <c r="O37" s="5">
        <v>0</v>
      </c>
      <c r="P37" s="5">
        <v>6</v>
      </c>
      <c r="Q37" s="5">
        <v>0</v>
      </c>
      <c r="R37" s="5">
        <v>14</v>
      </c>
      <c r="S37" s="5">
        <v>1</v>
      </c>
    </row>
    <row r="38" spans="1:19" ht="15.9" customHeight="1" x14ac:dyDescent="0.3">
      <c r="A38" s="4">
        <v>11300010</v>
      </c>
      <c r="B38" s="4" t="s">
        <v>113</v>
      </c>
      <c r="C38" s="2">
        <v>59</v>
      </c>
      <c r="D38" s="2">
        <v>10</v>
      </c>
      <c r="E38" s="2">
        <v>69</v>
      </c>
      <c r="F38" s="5">
        <v>1</v>
      </c>
      <c r="G38" s="5">
        <v>2</v>
      </c>
      <c r="H38" s="5">
        <v>7</v>
      </c>
      <c r="I38" s="5">
        <v>1</v>
      </c>
      <c r="J38" s="5">
        <v>6</v>
      </c>
      <c r="K38" s="5">
        <v>1</v>
      </c>
      <c r="L38" s="5">
        <v>11</v>
      </c>
      <c r="M38" s="5">
        <v>1</v>
      </c>
      <c r="N38" s="5">
        <v>0</v>
      </c>
      <c r="O38" s="5">
        <v>0</v>
      </c>
      <c r="P38" s="5">
        <v>15</v>
      </c>
      <c r="Q38" s="5">
        <v>1</v>
      </c>
      <c r="R38" s="5">
        <v>19</v>
      </c>
      <c r="S38" s="5">
        <v>4</v>
      </c>
    </row>
    <row r="39" spans="1:19" ht="15.9" customHeight="1" x14ac:dyDescent="0.3">
      <c r="A39" s="4">
        <v>11300012</v>
      </c>
      <c r="B39" s="4" t="s">
        <v>114</v>
      </c>
      <c r="C39" s="2">
        <v>66</v>
      </c>
      <c r="D39" s="2">
        <v>4</v>
      </c>
      <c r="E39" s="2">
        <v>70</v>
      </c>
      <c r="F39" s="5">
        <v>5</v>
      </c>
      <c r="G39" s="5">
        <v>2</v>
      </c>
      <c r="H39" s="5">
        <v>11</v>
      </c>
      <c r="I39" s="5">
        <v>2</v>
      </c>
      <c r="J39" s="5">
        <v>11</v>
      </c>
      <c r="K39" s="5">
        <v>0</v>
      </c>
      <c r="L39" s="5">
        <v>7</v>
      </c>
      <c r="M39" s="5">
        <v>0</v>
      </c>
      <c r="N39" s="5">
        <v>5</v>
      </c>
      <c r="O39" s="5">
        <v>0</v>
      </c>
      <c r="P39" s="5">
        <v>14</v>
      </c>
      <c r="Q39" s="5">
        <v>0</v>
      </c>
      <c r="R39" s="5">
        <v>13</v>
      </c>
      <c r="S39" s="5">
        <v>0</v>
      </c>
    </row>
    <row r="40" spans="1:19" ht="15.9" customHeight="1" x14ac:dyDescent="0.3">
      <c r="A40" s="4">
        <v>11300014</v>
      </c>
      <c r="B40" s="4" t="s">
        <v>115</v>
      </c>
      <c r="C40" s="2">
        <v>55</v>
      </c>
      <c r="D40" s="2">
        <v>8</v>
      </c>
      <c r="E40" s="2">
        <v>63</v>
      </c>
      <c r="F40" s="5">
        <v>5</v>
      </c>
      <c r="G40" s="5">
        <v>0</v>
      </c>
      <c r="H40" s="5">
        <v>1</v>
      </c>
      <c r="I40" s="5">
        <v>1</v>
      </c>
      <c r="J40" s="5">
        <v>4</v>
      </c>
      <c r="K40" s="5">
        <v>0</v>
      </c>
      <c r="L40" s="5">
        <v>6</v>
      </c>
      <c r="M40" s="5">
        <v>0</v>
      </c>
      <c r="N40" s="5">
        <v>4</v>
      </c>
      <c r="O40" s="5">
        <v>1</v>
      </c>
      <c r="P40" s="5">
        <v>10</v>
      </c>
      <c r="Q40" s="5">
        <v>6</v>
      </c>
      <c r="R40" s="5">
        <v>25</v>
      </c>
      <c r="S40" s="5">
        <v>0</v>
      </c>
    </row>
    <row r="41" spans="1:19" ht="15.9" customHeight="1" x14ac:dyDescent="0.3">
      <c r="A41" s="4">
        <v>11300015</v>
      </c>
      <c r="B41" s="4" t="s">
        <v>116</v>
      </c>
      <c r="C41" s="2">
        <v>9</v>
      </c>
      <c r="D41" s="2">
        <v>2</v>
      </c>
      <c r="E41" s="2">
        <v>11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7</v>
      </c>
      <c r="S41" s="5">
        <v>2</v>
      </c>
    </row>
    <row r="42" spans="1:19" ht="15.9" customHeight="1" x14ac:dyDescent="0.3">
      <c r="A42" s="4">
        <v>11300016</v>
      </c>
      <c r="B42" s="4" t="s">
        <v>186</v>
      </c>
      <c r="C42" s="2">
        <v>55</v>
      </c>
      <c r="D42" s="2">
        <v>3</v>
      </c>
      <c r="E42" s="2">
        <v>58</v>
      </c>
      <c r="F42" s="5">
        <v>2</v>
      </c>
      <c r="G42" s="5">
        <v>0</v>
      </c>
      <c r="H42" s="5">
        <v>3</v>
      </c>
      <c r="I42" s="5">
        <v>0</v>
      </c>
      <c r="J42" s="5">
        <v>7</v>
      </c>
      <c r="K42" s="5">
        <v>0</v>
      </c>
      <c r="L42" s="5">
        <v>7</v>
      </c>
      <c r="M42" s="5">
        <v>0</v>
      </c>
      <c r="N42" s="5">
        <v>4</v>
      </c>
      <c r="O42" s="5">
        <v>0</v>
      </c>
      <c r="P42" s="5">
        <v>8</v>
      </c>
      <c r="Q42" s="5">
        <v>1</v>
      </c>
      <c r="R42" s="5">
        <v>24</v>
      </c>
      <c r="S42" s="5">
        <v>2</v>
      </c>
    </row>
    <row r="43" spans="1:19" ht="15.9" customHeight="1" x14ac:dyDescent="0.3">
      <c r="A43" s="4">
        <v>11300017</v>
      </c>
      <c r="B43" s="4" t="s">
        <v>117</v>
      </c>
      <c r="C43" s="2">
        <v>5</v>
      </c>
      <c r="D43" s="2">
        <v>1</v>
      </c>
      <c r="E43" s="2">
        <v>6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1</v>
      </c>
      <c r="R43" s="5">
        <v>4</v>
      </c>
      <c r="S43" s="5">
        <v>0</v>
      </c>
    </row>
    <row r="44" spans="1:19" ht="15.9" customHeight="1" x14ac:dyDescent="0.3">
      <c r="A44" s="4">
        <v>11300018</v>
      </c>
      <c r="B44" s="4" t="s">
        <v>118</v>
      </c>
      <c r="C44" s="2">
        <v>6</v>
      </c>
      <c r="D44" s="2">
        <v>0</v>
      </c>
      <c r="E44" s="2">
        <v>6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</v>
      </c>
      <c r="Q44" s="5">
        <v>0</v>
      </c>
      <c r="R44" s="5">
        <v>3</v>
      </c>
      <c r="S44" s="5">
        <v>0</v>
      </c>
    </row>
    <row r="45" spans="1:19" ht="15.9" customHeight="1" x14ac:dyDescent="0.3">
      <c r="A45" s="4">
        <v>11300019</v>
      </c>
      <c r="B45" s="4" t="s">
        <v>177</v>
      </c>
      <c r="C45" s="2">
        <v>18</v>
      </c>
      <c r="D45" s="2">
        <v>0</v>
      </c>
      <c r="E45" s="2">
        <v>18</v>
      </c>
      <c r="F45" s="5">
        <v>1</v>
      </c>
      <c r="G45" s="5">
        <v>0</v>
      </c>
      <c r="H45" s="5">
        <v>0</v>
      </c>
      <c r="I45" s="5">
        <v>0</v>
      </c>
      <c r="J45" s="5">
        <v>10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5</v>
      </c>
      <c r="S45" s="5">
        <v>0</v>
      </c>
    </row>
    <row r="46" spans="1:19" ht="15.9" customHeight="1" x14ac:dyDescent="0.3">
      <c r="A46" s="4">
        <v>11300021</v>
      </c>
      <c r="B46" s="4" t="s">
        <v>119</v>
      </c>
      <c r="C46" s="2">
        <v>18</v>
      </c>
      <c r="D46" s="2">
        <v>3</v>
      </c>
      <c r="E46" s="2">
        <v>21</v>
      </c>
      <c r="F46" s="5">
        <v>0</v>
      </c>
      <c r="G46" s="5">
        <v>0</v>
      </c>
      <c r="H46" s="5">
        <v>3</v>
      </c>
      <c r="I46" s="5">
        <v>0</v>
      </c>
      <c r="J46" s="5">
        <v>2</v>
      </c>
      <c r="K46" s="5">
        <v>1</v>
      </c>
      <c r="L46" s="5">
        <v>4</v>
      </c>
      <c r="M46" s="5">
        <v>0</v>
      </c>
      <c r="N46" s="5">
        <v>0</v>
      </c>
      <c r="O46" s="5">
        <v>0</v>
      </c>
      <c r="P46" s="5">
        <v>2</v>
      </c>
      <c r="Q46" s="5">
        <v>1</v>
      </c>
      <c r="R46" s="5">
        <v>7</v>
      </c>
      <c r="S46" s="5">
        <v>1</v>
      </c>
    </row>
    <row r="47" spans="1:19" ht="15.9" customHeight="1" x14ac:dyDescent="0.3">
      <c r="A47" s="4">
        <v>11300022</v>
      </c>
      <c r="B47" s="4" t="s">
        <v>120</v>
      </c>
      <c r="C47" s="2">
        <v>11</v>
      </c>
      <c r="D47" s="2">
        <v>1</v>
      </c>
      <c r="E47" s="2">
        <v>12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5">
        <v>0</v>
      </c>
      <c r="P47" s="5">
        <v>4</v>
      </c>
      <c r="Q47" s="5">
        <v>0</v>
      </c>
      <c r="R47" s="5">
        <v>6</v>
      </c>
      <c r="S47" s="5">
        <v>1</v>
      </c>
    </row>
    <row r="48" spans="1:19" ht="15.9" customHeight="1" x14ac:dyDescent="0.3">
      <c r="A48" s="4">
        <v>11300023</v>
      </c>
      <c r="B48" s="4" t="s">
        <v>121</v>
      </c>
      <c r="C48" s="2">
        <v>73</v>
      </c>
      <c r="D48" s="2">
        <v>4</v>
      </c>
      <c r="E48" s="2">
        <v>77</v>
      </c>
      <c r="F48" s="5">
        <v>0</v>
      </c>
      <c r="G48" s="5">
        <v>0</v>
      </c>
      <c r="H48" s="5">
        <v>4</v>
      </c>
      <c r="I48" s="5">
        <v>0</v>
      </c>
      <c r="J48" s="5">
        <v>6</v>
      </c>
      <c r="K48" s="5">
        <v>0</v>
      </c>
      <c r="L48" s="5">
        <v>13</v>
      </c>
      <c r="M48" s="5">
        <v>0</v>
      </c>
      <c r="N48" s="5">
        <v>5</v>
      </c>
      <c r="O48" s="5">
        <v>0</v>
      </c>
      <c r="P48" s="5">
        <v>15</v>
      </c>
      <c r="Q48" s="5">
        <v>3</v>
      </c>
      <c r="R48" s="5">
        <v>30</v>
      </c>
      <c r="S48" s="5">
        <v>1</v>
      </c>
    </row>
    <row r="49" spans="1:19" ht="15.9" customHeight="1" x14ac:dyDescent="0.3">
      <c r="A49" s="4">
        <v>11300025</v>
      </c>
      <c r="B49" s="4" t="s">
        <v>122</v>
      </c>
      <c r="C49" s="2">
        <v>46</v>
      </c>
      <c r="D49" s="2">
        <v>4</v>
      </c>
      <c r="E49" s="2">
        <v>50</v>
      </c>
      <c r="F49" s="5">
        <v>4</v>
      </c>
      <c r="G49" s="5">
        <v>0</v>
      </c>
      <c r="H49" s="5">
        <v>4</v>
      </c>
      <c r="I49" s="5">
        <v>1</v>
      </c>
      <c r="J49" s="5">
        <v>7</v>
      </c>
      <c r="K49" s="5">
        <v>1</v>
      </c>
      <c r="L49" s="5">
        <v>3</v>
      </c>
      <c r="M49" s="5">
        <v>0</v>
      </c>
      <c r="N49" s="5">
        <v>0</v>
      </c>
      <c r="O49" s="5">
        <v>0</v>
      </c>
      <c r="P49" s="5">
        <v>6</v>
      </c>
      <c r="Q49" s="5">
        <v>1</v>
      </c>
      <c r="R49" s="5">
        <v>22</v>
      </c>
      <c r="S49" s="5">
        <v>1</v>
      </c>
    </row>
    <row r="50" spans="1:19" ht="15.9" customHeight="1" x14ac:dyDescent="0.3">
      <c r="A50" s="4">
        <v>11300028</v>
      </c>
      <c r="B50" s="4" t="s">
        <v>123</v>
      </c>
      <c r="C50" s="2">
        <v>19</v>
      </c>
      <c r="D50" s="2">
        <v>1</v>
      </c>
      <c r="E50" s="2">
        <v>20</v>
      </c>
      <c r="F50" s="5">
        <v>0</v>
      </c>
      <c r="G50" s="5">
        <v>0</v>
      </c>
      <c r="H50" s="5">
        <v>0</v>
      </c>
      <c r="I50" s="5">
        <v>1</v>
      </c>
      <c r="J50" s="5">
        <v>3</v>
      </c>
      <c r="K50" s="5">
        <v>0</v>
      </c>
      <c r="L50" s="5">
        <v>1</v>
      </c>
      <c r="M50" s="5">
        <v>0</v>
      </c>
      <c r="N50" s="5">
        <v>2</v>
      </c>
      <c r="O50" s="5">
        <v>0</v>
      </c>
      <c r="P50" s="5">
        <v>3</v>
      </c>
      <c r="Q50" s="5">
        <v>0</v>
      </c>
      <c r="R50" s="5">
        <v>10</v>
      </c>
      <c r="S50" s="5">
        <v>0</v>
      </c>
    </row>
    <row r="51" spans="1:19" ht="15.9" customHeight="1" x14ac:dyDescent="0.3">
      <c r="A51" s="4">
        <v>11300032</v>
      </c>
      <c r="B51" s="4" t="s">
        <v>124</v>
      </c>
      <c r="C51" s="2">
        <v>13</v>
      </c>
      <c r="D51" s="2">
        <v>1</v>
      </c>
      <c r="E51" s="2">
        <v>14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7</v>
      </c>
      <c r="Q51" s="5">
        <v>0</v>
      </c>
      <c r="R51" s="5">
        <v>6</v>
      </c>
      <c r="S51" s="5">
        <v>1</v>
      </c>
    </row>
    <row r="52" spans="1:19" ht="15.9" customHeight="1" x14ac:dyDescent="0.3">
      <c r="A52" s="4">
        <v>11300039</v>
      </c>
      <c r="B52" s="4" t="s">
        <v>125</v>
      </c>
      <c r="C52" s="2">
        <v>11</v>
      </c>
      <c r="D52" s="2">
        <v>0</v>
      </c>
      <c r="E52" s="2">
        <v>11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10</v>
      </c>
      <c r="S52" s="5">
        <v>0</v>
      </c>
    </row>
    <row r="53" spans="1:19" ht="15.9" customHeight="1" x14ac:dyDescent="0.3">
      <c r="A53" s="4">
        <v>11300040</v>
      </c>
      <c r="B53" s="4" t="s">
        <v>126</v>
      </c>
      <c r="C53" s="2">
        <v>19</v>
      </c>
      <c r="D53" s="2">
        <v>2</v>
      </c>
      <c r="E53" s="2">
        <v>21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2</v>
      </c>
      <c r="M53" s="5">
        <v>0</v>
      </c>
      <c r="N53" s="5">
        <v>3</v>
      </c>
      <c r="O53" s="5">
        <v>0</v>
      </c>
      <c r="P53" s="5">
        <v>3</v>
      </c>
      <c r="Q53" s="5">
        <v>1</v>
      </c>
      <c r="R53" s="5">
        <v>11</v>
      </c>
      <c r="S53" s="5">
        <v>1</v>
      </c>
    </row>
    <row r="54" spans="1:19" customFormat="1" ht="15.9" customHeight="1" x14ac:dyDescent="0.3">
      <c r="A54" s="4">
        <v>11300041</v>
      </c>
      <c r="B54" s="4" t="s">
        <v>127</v>
      </c>
      <c r="C54" s="2">
        <v>51</v>
      </c>
      <c r="D54" s="2">
        <v>1</v>
      </c>
      <c r="E54" s="2">
        <v>52</v>
      </c>
      <c r="F54" s="5">
        <v>1</v>
      </c>
      <c r="G54" s="5">
        <v>0</v>
      </c>
      <c r="H54" s="5">
        <v>5</v>
      </c>
      <c r="I54" s="5">
        <v>0</v>
      </c>
      <c r="J54" s="5">
        <v>5</v>
      </c>
      <c r="K54" s="5">
        <v>0</v>
      </c>
      <c r="L54" s="5">
        <v>7</v>
      </c>
      <c r="M54" s="5">
        <v>0</v>
      </c>
      <c r="N54" s="5">
        <v>3</v>
      </c>
      <c r="O54" s="5">
        <v>0</v>
      </c>
      <c r="P54" s="5">
        <v>7</v>
      </c>
      <c r="Q54" s="5">
        <v>1</v>
      </c>
      <c r="R54" s="5">
        <v>23</v>
      </c>
      <c r="S54" s="5">
        <v>0</v>
      </c>
    </row>
    <row r="55" spans="1:19" ht="15.9" customHeight="1" x14ac:dyDescent="0.3">
      <c r="A55" s="4">
        <v>11300047</v>
      </c>
      <c r="B55" s="4" t="s">
        <v>128</v>
      </c>
      <c r="C55" s="2">
        <v>6</v>
      </c>
      <c r="D55" s="2">
        <v>0</v>
      </c>
      <c r="E55" s="2">
        <v>6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2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2</v>
      </c>
      <c r="S55" s="5">
        <v>0</v>
      </c>
    </row>
    <row r="56" spans="1:19" ht="15.9" customHeight="1" x14ac:dyDescent="0.3">
      <c r="A56" s="4">
        <v>11300050</v>
      </c>
      <c r="B56" s="4" t="s">
        <v>129</v>
      </c>
      <c r="C56" s="2">
        <v>19</v>
      </c>
      <c r="D56" s="2">
        <v>4</v>
      </c>
      <c r="E56" s="2">
        <v>23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1</v>
      </c>
      <c r="L56" s="5">
        <v>5</v>
      </c>
      <c r="M56" s="5">
        <v>0</v>
      </c>
      <c r="N56" s="5">
        <v>3</v>
      </c>
      <c r="O56" s="5">
        <v>0</v>
      </c>
      <c r="P56" s="5">
        <v>1</v>
      </c>
      <c r="Q56" s="5">
        <v>1</v>
      </c>
      <c r="R56" s="5">
        <v>8</v>
      </c>
      <c r="S56" s="5">
        <v>2</v>
      </c>
    </row>
    <row r="57" spans="1:19" ht="15.9" customHeight="1" x14ac:dyDescent="0.3">
      <c r="A57" s="4">
        <v>11300055</v>
      </c>
      <c r="B57" s="4" t="s">
        <v>130</v>
      </c>
      <c r="C57" s="2">
        <v>11</v>
      </c>
      <c r="D57" s="2">
        <v>2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</v>
      </c>
      <c r="N57" s="5">
        <v>1</v>
      </c>
      <c r="O57" s="5">
        <v>0</v>
      </c>
      <c r="P57" s="5">
        <v>5</v>
      </c>
      <c r="Q57" s="5">
        <v>0</v>
      </c>
      <c r="R57" s="5">
        <v>5</v>
      </c>
      <c r="S57" s="5">
        <v>1</v>
      </c>
    </row>
    <row r="58" spans="1:19" ht="15.9" customHeight="1" x14ac:dyDescent="0.3">
      <c r="A58" s="4">
        <v>11300056</v>
      </c>
      <c r="B58" s="4" t="s">
        <v>196</v>
      </c>
      <c r="C58" s="2">
        <v>5</v>
      </c>
      <c r="D58" s="2">
        <v>1</v>
      </c>
      <c r="E58" s="2">
        <v>6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3</v>
      </c>
      <c r="S58" s="5">
        <v>1</v>
      </c>
    </row>
    <row r="59" spans="1:19" ht="15.9" customHeight="1" x14ac:dyDescent="0.3">
      <c r="A59" s="4">
        <v>11310005</v>
      </c>
      <c r="B59" s="4" t="s">
        <v>32</v>
      </c>
      <c r="C59" s="2">
        <v>48</v>
      </c>
      <c r="D59" s="2">
        <v>2</v>
      </c>
      <c r="E59" s="2">
        <v>50</v>
      </c>
      <c r="F59" s="5">
        <v>0</v>
      </c>
      <c r="G59" s="5">
        <v>0</v>
      </c>
      <c r="H59" s="5">
        <v>2</v>
      </c>
      <c r="I59" s="5">
        <v>0</v>
      </c>
      <c r="J59" s="5">
        <v>6</v>
      </c>
      <c r="K59" s="5">
        <v>0</v>
      </c>
      <c r="L59" s="5">
        <v>17</v>
      </c>
      <c r="M59" s="5">
        <v>0</v>
      </c>
      <c r="N59" s="5">
        <v>5</v>
      </c>
      <c r="O59" s="5">
        <v>0</v>
      </c>
      <c r="P59" s="5">
        <v>5</v>
      </c>
      <c r="Q59" s="5">
        <v>2</v>
      </c>
      <c r="R59" s="5">
        <v>13</v>
      </c>
      <c r="S59" s="5">
        <v>0</v>
      </c>
    </row>
    <row r="60" spans="1:19" ht="15.9" customHeight="1" x14ac:dyDescent="0.3">
      <c r="A60" s="4">
        <v>11310006</v>
      </c>
      <c r="B60" s="4" t="s">
        <v>33</v>
      </c>
      <c r="C60" s="2">
        <v>87</v>
      </c>
      <c r="D60" s="2">
        <v>8</v>
      </c>
      <c r="E60" s="2">
        <v>95</v>
      </c>
      <c r="F60" s="5">
        <v>3</v>
      </c>
      <c r="G60" s="5">
        <v>0</v>
      </c>
      <c r="H60" s="5">
        <v>16</v>
      </c>
      <c r="I60" s="5">
        <v>2</v>
      </c>
      <c r="J60" s="5">
        <v>10</v>
      </c>
      <c r="K60" s="5">
        <v>0</v>
      </c>
      <c r="L60" s="5">
        <v>5</v>
      </c>
      <c r="M60" s="5">
        <v>1</v>
      </c>
      <c r="N60" s="5">
        <v>2</v>
      </c>
      <c r="O60" s="5">
        <v>1</v>
      </c>
      <c r="P60" s="5">
        <v>24</v>
      </c>
      <c r="Q60" s="5">
        <v>2</v>
      </c>
      <c r="R60" s="5">
        <v>27</v>
      </c>
      <c r="S60" s="5">
        <v>2</v>
      </c>
    </row>
    <row r="61" spans="1:19" ht="15.9" customHeight="1" x14ac:dyDescent="0.3">
      <c r="A61" s="4">
        <v>11310008</v>
      </c>
      <c r="B61" s="4" t="s">
        <v>187</v>
      </c>
      <c r="C61" s="2">
        <v>30</v>
      </c>
      <c r="D61" s="2">
        <v>2</v>
      </c>
      <c r="E61" s="2">
        <v>32</v>
      </c>
      <c r="F61" s="5">
        <v>3</v>
      </c>
      <c r="G61" s="5">
        <v>0</v>
      </c>
      <c r="H61" s="5">
        <v>4</v>
      </c>
      <c r="I61" s="5">
        <v>0</v>
      </c>
      <c r="J61" s="5">
        <v>2</v>
      </c>
      <c r="K61" s="5">
        <v>1</v>
      </c>
      <c r="L61" s="5">
        <v>2</v>
      </c>
      <c r="M61" s="5">
        <v>0</v>
      </c>
      <c r="N61" s="5">
        <v>4</v>
      </c>
      <c r="O61" s="5">
        <v>0</v>
      </c>
      <c r="P61" s="5">
        <v>3</v>
      </c>
      <c r="Q61" s="5">
        <v>0</v>
      </c>
      <c r="R61" s="5">
        <v>12</v>
      </c>
      <c r="S61" s="5">
        <v>1</v>
      </c>
    </row>
    <row r="62" spans="1:19" ht="15.9" customHeight="1" x14ac:dyDescent="0.3">
      <c r="A62" s="4">
        <v>11310011</v>
      </c>
      <c r="B62" s="4" t="s">
        <v>178</v>
      </c>
      <c r="C62" s="2">
        <v>73</v>
      </c>
      <c r="D62" s="2">
        <v>5</v>
      </c>
      <c r="E62" s="2">
        <v>78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0</v>
      </c>
      <c r="L62" s="5">
        <v>13</v>
      </c>
      <c r="M62" s="5">
        <v>0</v>
      </c>
      <c r="N62" s="5">
        <v>2</v>
      </c>
      <c r="O62" s="5">
        <v>0</v>
      </c>
      <c r="P62" s="5">
        <v>35</v>
      </c>
      <c r="Q62" s="5">
        <v>4</v>
      </c>
      <c r="R62" s="5">
        <v>21</v>
      </c>
      <c r="S62" s="5">
        <v>1</v>
      </c>
    </row>
    <row r="63" spans="1:19" ht="15.9" customHeight="1" x14ac:dyDescent="0.3">
      <c r="A63" s="4">
        <v>11310019</v>
      </c>
      <c r="B63" s="4" t="s">
        <v>34</v>
      </c>
      <c r="C63" s="2">
        <v>14</v>
      </c>
      <c r="D63" s="2">
        <v>2</v>
      </c>
      <c r="E63" s="2">
        <v>16</v>
      </c>
      <c r="F63" s="5">
        <v>0</v>
      </c>
      <c r="G63" s="5">
        <v>0</v>
      </c>
      <c r="H63" s="5">
        <v>1</v>
      </c>
      <c r="I63" s="5">
        <v>0</v>
      </c>
      <c r="J63" s="5">
        <v>2</v>
      </c>
      <c r="K63" s="5">
        <v>0</v>
      </c>
      <c r="L63" s="5">
        <v>5</v>
      </c>
      <c r="M63" s="5">
        <v>0</v>
      </c>
      <c r="N63" s="5">
        <v>1</v>
      </c>
      <c r="O63" s="5">
        <v>0</v>
      </c>
      <c r="P63" s="5">
        <v>3</v>
      </c>
      <c r="Q63" s="5">
        <v>1</v>
      </c>
      <c r="R63" s="5">
        <v>2</v>
      </c>
      <c r="S63" s="5">
        <v>1</v>
      </c>
    </row>
    <row r="64" spans="1:19" ht="15.9" customHeight="1" x14ac:dyDescent="0.3">
      <c r="A64" s="4">
        <v>11310029</v>
      </c>
      <c r="B64" s="4" t="s">
        <v>35</v>
      </c>
      <c r="C64" s="2">
        <v>62</v>
      </c>
      <c r="D64" s="2">
        <v>2</v>
      </c>
      <c r="E64" s="2">
        <v>64</v>
      </c>
      <c r="F64" s="5">
        <v>4</v>
      </c>
      <c r="G64" s="5">
        <v>0</v>
      </c>
      <c r="H64" s="5">
        <v>6</v>
      </c>
      <c r="I64" s="5">
        <v>0</v>
      </c>
      <c r="J64" s="5">
        <v>12</v>
      </c>
      <c r="K64" s="5">
        <v>1</v>
      </c>
      <c r="L64" s="5">
        <v>12</v>
      </c>
      <c r="M64" s="5">
        <v>0</v>
      </c>
      <c r="N64" s="5">
        <v>5</v>
      </c>
      <c r="O64" s="5">
        <v>0</v>
      </c>
      <c r="P64" s="5">
        <v>5</v>
      </c>
      <c r="Q64" s="5">
        <v>0</v>
      </c>
      <c r="R64" s="5">
        <v>18</v>
      </c>
      <c r="S64" s="5">
        <v>1</v>
      </c>
    </row>
    <row r="65" spans="1:19" ht="15.9" customHeight="1" x14ac:dyDescent="0.3">
      <c r="A65" s="4">
        <v>11310033</v>
      </c>
      <c r="B65" s="4" t="s">
        <v>36</v>
      </c>
      <c r="C65" s="2">
        <v>23</v>
      </c>
      <c r="D65" s="2">
        <v>3</v>
      </c>
      <c r="E65" s="2">
        <v>26</v>
      </c>
      <c r="F65" s="5">
        <v>0</v>
      </c>
      <c r="G65" s="5">
        <v>0</v>
      </c>
      <c r="H65" s="5">
        <v>3</v>
      </c>
      <c r="I65" s="5">
        <v>0</v>
      </c>
      <c r="J65" s="5">
        <v>2</v>
      </c>
      <c r="K65" s="5">
        <v>1</v>
      </c>
      <c r="L65" s="5">
        <v>5</v>
      </c>
      <c r="M65" s="5">
        <v>0</v>
      </c>
      <c r="N65" s="5">
        <v>2</v>
      </c>
      <c r="O65" s="5">
        <v>0</v>
      </c>
      <c r="P65" s="5">
        <v>4</v>
      </c>
      <c r="Q65" s="5">
        <v>0</v>
      </c>
      <c r="R65" s="5">
        <v>7</v>
      </c>
      <c r="S65" s="5">
        <v>2</v>
      </c>
    </row>
    <row r="66" spans="1:19" ht="15.9" customHeight="1" x14ac:dyDescent="0.3">
      <c r="A66" s="4">
        <v>11310047</v>
      </c>
      <c r="B66" s="4" t="s">
        <v>37</v>
      </c>
      <c r="C66" s="2">
        <v>98</v>
      </c>
      <c r="D66" s="2">
        <v>18</v>
      </c>
      <c r="E66" s="2">
        <v>116</v>
      </c>
      <c r="F66" s="5">
        <v>7</v>
      </c>
      <c r="G66" s="5">
        <v>6</v>
      </c>
      <c r="H66" s="5">
        <v>17</v>
      </c>
      <c r="I66" s="5">
        <v>2</v>
      </c>
      <c r="J66" s="5">
        <v>18</v>
      </c>
      <c r="K66" s="5">
        <v>0</v>
      </c>
      <c r="L66" s="5">
        <v>13</v>
      </c>
      <c r="M66" s="5">
        <v>0</v>
      </c>
      <c r="N66" s="5">
        <v>4</v>
      </c>
      <c r="O66" s="5">
        <v>0</v>
      </c>
      <c r="P66" s="5">
        <v>17</v>
      </c>
      <c r="Q66" s="5">
        <v>4</v>
      </c>
      <c r="R66" s="5">
        <v>22</v>
      </c>
      <c r="S66" s="5">
        <v>6</v>
      </c>
    </row>
    <row r="67" spans="1:19" ht="15.9" customHeight="1" x14ac:dyDescent="0.3">
      <c r="A67" s="4">
        <v>11310060</v>
      </c>
      <c r="B67" s="4" t="s">
        <v>38</v>
      </c>
      <c r="C67" s="2">
        <v>164</v>
      </c>
      <c r="D67" s="2">
        <v>16</v>
      </c>
      <c r="E67" s="2">
        <v>180</v>
      </c>
      <c r="F67" s="5">
        <v>5</v>
      </c>
      <c r="G67" s="5">
        <v>3</v>
      </c>
      <c r="H67" s="5">
        <v>23</v>
      </c>
      <c r="I67" s="5">
        <v>0</v>
      </c>
      <c r="J67" s="5">
        <v>27</v>
      </c>
      <c r="K67" s="5">
        <v>3</v>
      </c>
      <c r="L67" s="5">
        <v>25</v>
      </c>
      <c r="M67" s="5">
        <v>1</v>
      </c>
      <c r="N67" s="5">
        <v>22</v>
      </c>
      <c r="O67" s="5">
        <v>3</v>
      </c>
      <c r="P67" s="5">
        <v>24</v>
      </c>
      <c r="Q67" s="5">
        <v>5</v>
      </c>
      <c r="R67" s="5">
        <v>38</v>
      </c>
      <c r="S67" s="5">
        <v>1</v>
      </c>
    </row>
    <row r="68" spans="1:19" ht="15.9" customHeight="1" x14ac:dyDescent="0.3">
      <c r="A68" s="4">
        <v>11310064</v>
      </c>
      <c r="B68" s="4" t="s">
        <v>39</v>
      </c>
      <c r="C68" s="2">
        <v>68</v>
      </c>
      <c r="D68" s="2">
        <v>12</v>
      </c>
      <c r="E68" s="2">
        <v>80</v>
      </c>
      <c r="F68" s="5">
        <v>4</v>
      </c>
      <c r="G68" s="5">
        <v>0</v>
      </c>
      <c r="H68" s="5">
        <v>8</v>
      </c>
      <c r="I68" s="5">
        <v>0</v>
      </c>
      <c r="J68" s="5">
        <v>7</v>
      </c>
      <c r="K68" s="5">
        <v>2</v>
      </c>
      <c r="L68" s="5">
        <v>5</v>
      </c>
      <c r="M68" s="5">
        <v>2</v>
      </c>
      <c r="N68" s="5">
        <v>3</v>
      </c>
      <c r="O68" s="5">
        <v>3</v>
      </c>
      <c r="P68" s="5">
        <v>11</v>
      </c>
      <c r="Q68" s="5">
        <v>0</v>
      </c>
      <c r="R68" s="5">
        <v>30</v>
      </c>
      <c r="S68" s="5">
        <v>5</v>
      </c>
    </row>
    <row r="69" spans="1:19" ht="15.9" customHeight="1" x14ac:dyDescent="0.3">
      <c r="A69" s="4">
        <v>11310070</v>
      </c>
      <c r="B69" s="4" t="s">
        <v>40</v>
      </c>
      <c r="C69" s="2">
        <v>69</v>
      </c>
      <c r="D69" s="2">
        <v>13</v>
      </c>
      <c r="E69" s="2">
        <v>82</v>
      </c>
      <c r="F69" s="5">
        <v>4</v>
      </c>
      <c r="G69" s="5">
        <v>0</v>
      </c>
      <c r="H69" s="5">
        <v>10</v>
      </c>
      <c r="I69" s="5">
        <v>2</v>
      </c>
      <c r="J69" s="5">
        <v>16</v>
      </c>
      <c r="K69" s="5">
        <v>4</v>
      </c>
      <c r="L69" s="5">
        <v>12</v>
      </c>
      <c r="M69" s="5">
        <v>2</v>
      </c>
      <c r="N69" s="5">
        <v>3</v>
      </c>
      <c r="O69" s="5">
        <v>1</v>
      </c>
      <c r="P69" s="5">
        <v>7</v>
      </c>
      <c r="Q69" s="5">
        <v>0</v>
      </c>
      <c r="R69" s="5">
        <v>17</v>
      </c>
      <c r="S69" s="5">
        <v>4</v>
      </c>
    </row>
    <row r="70" spans="1:19" ht="15.9" customHeight="1" x14ac:dyDescent="0.3">
      <c r="A70" s="4">
        <v>11310075</v>
      </c>
      <c r="B70" s="4" t="s">
        <v>41</v>
      </c>
      <c r="C70" s="2">
        <v>79</v>
      </c>
      <c r="D70" s="2">
        <v>10</v>
      </c>
      <c r="E70" s="2">
        <v>89</v>
      </c>
      <c r="F70" s="5">
        <v>4</v>
      </c>
      <c r="G70" s="5">
        <v>5</v>
      </c>
      <c r="H70" s="5">
        <v>10</v>
      </c>
      <c r="I70" s="5">
        <v>1</v>
      </c>
      <c r="J70" s="5">
        <v>20</v>
      </c>
      <c r="K70" s="5">
        <v>0</v>
      </c>
      <c r="L70" s="5">
        <v>8</v>
      </c>
      <c r="M70" s="5">
        <v>0</v>
      </c>
      <c r="N70" s="5">
        <v>4</v>
      </c>
      <c r="O70" s="5">
        <v>1</v>
      </c>
      <c r="P70" s="5">
        <v>13</v>
      </c>
      <c r="Q70" s="5">
        <v>1</v>
      </c>
      <c r="R70" s="5">
        <v>20</v>
      </c>
      <c r="S70" s="5">
        <v>2</v>
      </c>
    </row>
    <row r="71" spans="1:19" ht="15.9" customHeight="1" x14ac:dyDescent="0.3">
      <c r="A71" s="4">
        <v>11310076</v>
      </c>
      <c r="B71" s="4" t="s">
        <v>42</v>
      </c>
      <c r="C71" s="2">
        <v>14</v>
      </c>
      <c r="D71" s="2">
        <v>2</v>
      </c>
      <c r="E71" s="2">
        <v>16</v>
      </c>
      <c r="F71" s="5">
        <v>0</v>
      </c>
      <c r="G71" s="5">
        <v>0</v>
      </c>
      <c r="H71" s="5">
        <v>2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3</v>
      </c>
      <c r="Q71" s="5">
        <v>0</v>
      </c>
      <c r="R71" s="5">
        <v>9</v>
      </c>
      <c r="S71" s="5">
        <v>2</v>
      </c>
    </row>
    <row r="72" spans="1:19" ht="15.9" customHeight="1" x14ac:dyDescent="0.3">
      <c r="A72" s="4">
        <v>11310077</v>
      </c>
      <c r="B72" s="4" t="s">
        <v>43</v>
      </c>
      <c r="C72" s="2">
        <v>25</v>
      </c>
      <c r="D72" s="2">
        <v>1</v>
      </c>
      <c r="E72" s="2">
        <v>26</v>
      </c>
      <c r="F72" s="5">
        <v>0</v>
      </c>
      <c r="G72" s="5">
        <v>0</v>
      </c>
      <c r="H72" s="5">
        <v>1</v>
      </c>
      <c r="I72" s="5">
        <v>0</v>
      </c>
      <c r="J72" s="5">
        <v>0</v>
      </c>
      <c r="K72" s="5">
        <v>0</v>
      </c>
      <c r="L72" s="5">
        <v>2</v>
      </c>
      <c r="M72" s="5">
        <v>0</v>
      </c>
      <c r="N72" s="5">
        <v>8</v>
      </c>
      <c r="O72" s="5">
        <v>0</v>
      </c>
      <c r="P72" s="5">
        <v>10</v>
      </c>
      <c r="Q72" s="5">
        <v>0</v>
      </c>
      <c r="R72" s="5">
        <v>4</v>
      </c>
      <c r="S72" s="5">
        <v>1</v>
      </c>
    </row>
    <row r="73" spans="1:19" ht="15.9" customHeight="1" x14ac:dyDescent="0.3">
      <c r="A73" s="4">
        <v>11310098</v>
      </c>
      <c r="B73" s="4" t="s">
        <v>44</v>
      </c>
      <c r="C73" s="2">
        <v>32</v>
      </c>
      <c r="D73" s="2">
        <v>1</v>
      </c>
      <c r="E73" s="2">
        <v>33</v>
      </c>
      <c r="F73" s="5">
        <v>1</v>
      </c>
      <c r="G73" s="5">
        <v>0</v>
      </c>
      <c r="H73" s="5">
        <v>9</v>
      </c>
      <c r="I73" s="5">
        <v>0</v>
      </c>
      <c r="J73" s="5">
        <v>0</v>
      </c>
      <c r="K73" s="5">
        <v>0</v>
      </c>
      <c r="L73" s="5">
        <v>1</v>
      </c>
      <c r="M73" s="5">
        <v>0</v>
      </c>
      <c r="N73" s="5">
        <v>1</v>
      </c>
      <c r="O73" s="5">
        <v>0</v>
      </c>
      <c r="P73" s="5">
        <v>9</v>
      </c>
      <c r="Q73" s="5">
        <v>1</v>
      </c>
      <c r="R73" s="5">
        <v>11</v>
      </c>
      <c r="S73" s="5">
        <v>0</v>
      </c>
    </row>
    <row r="74" spans="1:19" ht="15.9" customHeight="1" x14ac:dyDescent="0.3">
      <c r="A74" s="4">
        <v>11310099</v>
      </c>
      <c r="B74" s="4" t="s">
        <v>45</v>
      </c>
      <c r="C74" s="2">
        <v>16</v>
      </c>
      <c r="D74" s="2">
        <v>0</v>
      </c>
      <c r="E74" s="2">
        <v>16</v>
      </c>
      <c r="F74" s="5">
        <v>0</v>
      </c>
      <c r="G74" s="5">
        <v>0</v>
      </c>
      <c r="H74" s="5">
        <v>0</v>
      </c>
      <c r="I74" s="5">
        <v>0</v>
      </c>
      <c r="J74" s="5">
        <v>3</v>
      </c>
      <c r="K74" s="5">
        <v>0</v>
      </c>
      <c r="L74" s="5">
        <v>0</v>
      </c>
      <c r="M74" s="5">
        <v>0</v>
      </c>
      <c r="N74" s="5">
        <v>1</v>
      </c>
      <c r="O74" s="5">
        <v>0</v>
      </c>
      <c r="P74" s="5">
        <v>5</v>
      </c>
      <c r="Q74" s="5">
        <v>0</v>
      </c>
      <c r="R74" s="5">
        <v>7</v>
      </c>
      <c r="S74" s="5">
        <v>0</v>
      </c>
    </row>
    <row r="75" spans="1:19" ht="15.9" customHeight="1" x14ac:dyDescent="0.3">
      <c r="A75" s="4">
        <v>11310115</v>
      </c>
      <c r="B75" s="4" t="s">
        <v>46</v>
      </c>
      <c r="C75" s="2">
        <v>35</v>
      </c>
      <c r="D75" s="2">
        <v>1</v>
      </c>
      <c r="E75" s="2">
        <v>36</v>
      </c>
      <c r="F75" s="5">
        <v>1</v>
      </c>
      <c r="G75" s="5">
        <v>0</v>
      </c>
      <c r="H75" s="5">
        <v>6</v>
      </c>
      <c r="I75" s="5">
        <v>1</v>
      </c>
      <c r="J75" s="5">
        <v>2</v>
      </c>
      <c r="K75" s="5">
        <v>0</v>
      </c>
      <c r="L75" s="5">
        <v>1</v>
      </c>
      <c r="M75" s="5">
        <v>0</v>
      </c>
      <c r="N75" s="5">
        <v>0</v>
      </c>
      <c r="O75" s="5">
        <v>0</v>
      </c>
      <c r="P75" s="5">
        <v>8</v>
      </c>
      <c r="Q75" s="5">
        <v>0</v>
      </c>
      <c r="R75" s="5">
        <v>17</v>
      </c>
      <c r="S75" s="5">
        <v>0</v>
      </c>
    </row>
    <row r="76" spans="1:19" ht="15.9" customHeight="1" x14ac:dyDescent="0.3">
      <c r="A76" s="4">
        <v>11310117</v>
      </c>
      <c r="B76" s="4" t="s">
        <v>47</v>
      </c>
      <c r="C76" s="2">
        <v>29</v>
      </c>
      <c r="D76" s="2">
        <v>0</v>
      </c>
      <c r="E76" s="2">
        <v>29</v>
      </c>
      <c r="F76" s="5">
        <v>0</v>
      </c>
      <c r="G76" s="5">
        <v>0</v>
      </c>
      <c r="H76" s="5">
        <v>0</v>
      </c>
      <c r="I76" s="5">
        <v>0</v>
      </c>
      <c r="J76" s="5">
        <v>3</v>
      </c>
      <c r="K76" s="5">
        <v>0</v>
      </c>
      <c r="L76" s="5">
        <v>2</v>
      </c>
      <c r="M76" s="5">
        <v>0</v>
      </c>
      <c r="N76" s="5">
        <v>1</v>
      </c>
      <c r="O76" s="5">
        <v>0</v>
      </c>
      <c r="P76" s="5">
        <v>9</v>
      </c>
      <c r="Q76" s="5">
        <v>0</v>
      </c>
      <c r="R76" s="5">
        <v>14</v>
      </c>
      <c r="S76" s="5">
        <v>0</v>
      </c>
    </row>
    <row r="77" spans="1:19" ht="15.9" customHeight="1" x14ac:dyDescent="0.3">
      <c r="A77" s="4">
        <v>11310121</v>
      </c>
      <c r="B77" s="4" t="s">
        <v>48</v>
      </c>
      <c r="C77" s="2">
        <v>76</v>
      </c>
      <c r="D77" s="2">
        <v>6</v>
      </c>
      <c r="E77" s="2">
        <v>82</v>
      </c>
      <c r="F77" s="5">
        <v>6</v>
      </c>
      <c r="G77" s="5">
        <v>0</v>
      </c>
      <c r="H77" s="5">
        <v>9</v>
      </c>
      <c r="I77" s="5">
        <v>1</v>
      </c>
      <c r="J77" s="5">
        <v>6</v>
      </c>
      <c r="K77" s="5">
        <v>0</v>
      </c>
      <c r="L77" s="5">
        <v>11</v>
      </c>
      <c r="M77" s="5">
        <v>1</v>
      </c>
      <c r="N77" s="5">
        <v>3</v>
      </c>
      <c r="O77" s="5">
        <v>0</v>
      </c>
      <c r="P77" s="5">
        <v>22</v>
      </c>
      <c r="Q77" s="5">
        <v>2</v>
      </c>
      <c r="R77" s="5">
        <v>19</v>
      </c>
      <c r="S77" s="5">
        <v>2</v>
      </c>
    </row>
    <row r="78" spans="1:19" ht="15.9" customHeight="1" x14ac:dyDescent="0.3">
      <c r="A78" s="4">
        <v>11310123</v>
      </c>
      <c r="B78" s="4" t="s">
        <v>49</v>
      </c>
      <c r="C78" s="2">
        <v>27</v>
      </c>
      <c r="D78" s="2">
        <v>2</v>
      </c>
      <c r="E78" s="2">
        <v>29</v>
      </c>
      <c r="F78" s="5">
        <v>0</v>
      </c>
      <c r="G78" s="5">
        <v>0</v>
      </c>
      <c r="H78" s="5">
        <v>3</v>
      </c>
      <c r="I78" s="5">
        <v>0</v>
      </c>
      <c r="J78" s="5">
        <v>1</v>
      </c>
      <c r="K78" s="5">
        <v>0</v>
      </c>
      <c r="L78" s="5">
        <v>2</v>
      </c>
      <c r="M78" s="5">
        <v>0</v>
      </c>
      <c r="N78" s="5">
        <v>0</v>
      </c>
      <c r="O78" s="5">
        <v>0</v>
      </c>
      <c r="P78" s="5">
        <v>4</v>
      </c>
      <c r="Q78" s="5">
        <v>0</v>
      </c>
      <c r="R78" s="5">
        <v>17</v>
      </c>
      <c r="S78" s="5">
        <v>2</v>
      </c>
    </row>
    <row r="79" spans="1:19" ht="15.9" customHeight="1" x14ac:dyDescent="0.3">
      <c r="A79" s="4">
        <v>11310124</v>
      </c>
      <c r="B79" s="4" t="s">
        <v>50</v>
      </c>
      <c r="C79" s="2">
        <v>31</v>
      </c>
      <c r="D79" s="2">
        <v>3</v>
      </c>
      <c r="E79" s="2">
        <v>34</v>
      </c>
      <c r="F79" s="5">
        <v>2</v>
      </c>
      <c r="G79" s="5">
        <v>0</v>
      </c>
      <c r="H79" s="5">
        <v>2</v>
      </c>
      <c r="I79" s="5">
        <v>0</v>
      </c>
      <c r="J79" s="5">
        <v>4</v>
      </c>
      <c r="K79" s="5">
        <v>1</v>
      </c>
      <c r="L79" s="5">
        <v>1</v>
      </c>
      <c r="M79" s="5">
        <v>0</v>
      </c>
      <c r="N79" s="5">
        <v>1</v>
      </c>
      <c r="O79" s="5">
        <v>0</v>
      </c>
      <c r="P79" s="5">
        <v>5</v>
      </c>
      <c r="Q79" s="5">
        <v>1</v>
      </c>
      <c r="R79" s="5">
        <v>16</v>
      </c>
      <c r="S79" s="5">
        <v>1</v>
      </c>
    </row>
    <row r="80" spans="1:19" ht="15.9" customHeight="1" x14ac:dyDescent="0.3">
      <c r="A80" s="4">
        <v>11310126</v>
      </c>
      <c r="B80" s="4" t="s">
        <v>51</v>
      </c>
      <c r="C80" s="2">
        <v>54</v>
      </c>
      <c r="D80" s="2">
        <v>2</v>
      </c>
      <c r="E80" s="2">
        <v>56</v>
      </c>
      <c r="F80" s="5">
        <v>1</v>
      </c>
      <c r="G80" s="5">
        <v>0</v>
      </c>
      <c r="H80" s="5">
        <v>6</v>
      </c>
      <c r="I80" s="5">
        <v>2</v>
      </c>
      <c r="J80" s="5">
        <v>20</v>
      </c>
      <c r="K80" s="5">
        <v>0</v>
      </c>
      <c r="L80" s="5">
        <v>4</v>
      </c>
      <c r="M80" s="5">
        <v>0</v>
      </c>
      <c r="N80" s="5">
        <v>4</v>
      </c>
      <c r="O80" s="5">
        <v>0</v>
      </c>
      <c r="P80" s="5">
        <v>10</v>
      </c>
      <c r="Q80" s="5">
        <v>0</v>
      </c>
      <c r="R80" s="5">
        <v>9</v>
      </c>
      <c r="S80" s="5">
        <v>0</v>
      </c>
    </row>
    <row r="81" spans="1:19" ht="15.9" customHeight="1" x14ac:dyDescent="0.3">
      <c r="A81" s="4">
        <v>11310129</v>
      </c>
      <c r="B81" s="4" t="s">
        <v>52</v>
      </c>
      <c r="C81" s="2">
        <v>40</v>
      </c>
      <c r="D81" s="2">
        <v>2</v>
      </c>
      <c r="E81" s="2">
        <v>42</v>
      </c>
      <c r="F81" s="5">
        <v>2</v>
      </c>
      <c r="G81" s="5">
        <v>0</v>
      </c>
      <c r="H81" s="5">
        <v>1</v>
      </c>
      <c r="I81" s="5">
        <v>0</v>
      </c>
      <c r="J81" s="5">
        <v>8</v>
      </c>
      <c r="K81" s="5">
        <v>0</v>
      </c>
      <c r="L81" s="5">
        <v>11</v>
      </c>
      <c r="M81" s="5">
        <v>0</v>
      </c>
      <c r="N81" s="5">
        <v>1</v>
      </c>
      <c r="O81" s="5">
        <v>0</v>
      </c>
      <c r="P81" s="5">
        <v>4</v>
      </c>
      <c r="Q81" s="5">
        <v>1</v>
      </c>
      <c r="R81" s="5">
        <v>13</v>
      </c>
      <c r="S81" s="5">
        <v>1</v>
      </c>
    </row>
    <row r="82" spans="1:19" ht="15.9" customHeight="1" x14ac:dyDescent="0.3">
      <c r="A82" s="4">
        <v>11310130</v>
      </c>
      <c r="B82" s="4" t="s">
        <v>53</v>
      </c>
      <c r="C82" s="2">
        <v>3</v>
      </c>
      <c r="D82" s="2">
        <v>0</v>
      </c>
      <c r="E82" s="2">
        <v>3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3</v>
      </c>
      <c r="S82" s="5">
        <v>0</v>
      </c>
    </row>
    <row r="83" spans="1:19" ht="15.9" customHeight="1" x14ac:dyDescent="0.3">
      <c r="A83" s="4">
        <v>11310131</v>
      </c>
      <c r="B83" s="4" t="s">
        <v>54</v>
      </c>
      <c r="C83" s="2">
        <v>29</v>
      </c>
      <c r="D83" s="2">
        <v>2</v>
      </c>
      <c r="E83" s="2">
        <v>31</v>
      </c>
      <c r="F83" s="5">
        <v>1</v>
      </c>
      <c r="G83" s="5">
        <v>0</v>
      </c>
      <c r="H83" s="5">
        <v>2</v>
      </c>
      <c r="I83" s="5">
        <v>0</v>
      </c>
      <c r="J83" s="5">
        <v>4</v>
      </c>
      <c r="K83" s="5">
        <v>0</v>
      </c>
      <c r="L83" s="5">
        <v>4</v>
      </c>
      <c r="M83" s="5">
        <v>0</v>
      </c>
      <c r="N83" s="5">
        <v>5</v>
      </c>
      <c r="O83" s="5">
        <v>1</v>
      </c>
      <c r="P83" s="5">
        <v>6</v>
      </c>
      <c r="Q83" s="5">
        <v>0</v>
      </c>
      <c r="R83" s="5">
        <v>7</v>
      </c>
      <c r="S83" s="5">
        <v>1</v>
      </c>
    </row>
    <row r="84" spans="1:19" ht="15.9" customHeight="1" x14ac:dyDescent="0.3">
      <c r="A84" s="4">
        <v>11310132</v>
      </c>
      <c r="B84" s="4" t="s">
        <v>197</v>
      </c>
      <c r="C84" s="2">
        <v>14</v>
      </c>
      <c r="D84" s="2">
        <v>0</v>
      </c>
      <c r="E84" s="2">
        <v>14</v>
      </c>
      <c r="F84" s="5">
        <v>0</v>
      </c>
      <c r="G84" s="5">
        <v>0</v>
      </c>
      <c r="H84" s="5">
        <v>0</v>
      </c>
      <c r="I84" s="5">
        <v>0</v>
      </c>
      <c r="J84" s="5">
        <v>1</v>
      </c>
      <c r="K84" s="5">
        <v>0</v>
      </c>
      <c r="L84" s="5">
        <v>7</v>
      </c>
      <c r="M84" s="5">
        <v>0</v>
      </c>
      <c r="N84" s="5">
        <v>0</v>
      </c>
      <c r="O84" s="5">
        <v>0</v>
      </c>
      <c r="P84" s="5">
        <v>2</v>
      </c>
      <c r="Q84" s="5">
        <v>0</v>
      </c>
      <c r="R84" s="5">
        <v>4</v>
      </c>
      <c r="S84" s="5">
        <v>0</v>
      </c>
    </row>
    <row r="85" spans="1:19" ht="15.9" customHeight="1" x14ac:dyDescent="0.3">
      <c r="A85" s="4">
        <v>11320005</v>
      </c>
      <c r="B85" s="4" t="s">
        <v>55</v>
      </c>
      <c r="C85" s="2">
        <v>109</v>
      </c>
      <c r="D85" s="2">
        <v>16</v>
      </c>
      <c r="E85" s="2">
        <v>125</v>
      </c>
      <c r="F85" s="5">
        <v>7</v>
      </c>
      <c r="G85" s="5">
        <v>4</v>
      </c>
      <c r="H85" s="5">
        <v>14</v>
      </c>
      <c r="I85" s="5">
        <v>2</v>
      </c>
      <c r="J85" s="5">
        <v>15</v>
      </c>
      <c r="K85" s="5">
        <v>1</v>
      </c>
      <c r="L85" s="5">
        <v>13</v>
      </c>
      <c r="M85" s="5">
        <v>0</v>
      </c>
      <c r="N85" s="5">
        <v>10</v>
      </c>
      <c r="O85" s="5">
        <v>1</v>
      </c>
      <c r="P85" s="5">
        <v>22</v>
      </c>
      <c r="Q85" s="5">
        <v>3</v>
      </c>
      <c r="R85" s="5">
        <v>28</v>
      </c>
      <c r="S85" s="5">
        <v>5</v>
      </c>
    </row>
    <row r="86" spans="1:19" ht="15.9" customHeight="1" x14ac:dyDescent="0.3">
      <c r="A86" s="4">
        <v>11320027</v>
      </c>
      <c r="B86" s="4" t="s">
        <v>56</v>
      </c>
      <c r="C86" s="2">
        <v>10</v>
      </c>
      <c r="D86" s="2">
        <v>0</v>
      </c>
      <c r="E86" s="2">
        <v>10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2</v>
      </c>
      <c r="M86" s="5">
        <v>0</v>
      </c>
      <c r="N86" s="5">
        <v>0</v>
      </c>
      <c r="O86" s="5">
        <v>0</v>
      </c>
      <c r="P86" s="5">
        <v>1</v>
      </c>
      <c r="Q86" s="5">
        <v>0</v>
      </c>
      <c r="R86" s="5">
        <v>7</v>
      </c>
      <c r="S86" s="5">
        <v>0</v>
      </c>
    </row>
    <row r="87" spans="1:19" ht="15.9" customHeight="1" x14ac:dyDescent="0.3">
      <c r="A87" s="4">
        <v>11320031</v>
      </c>
      <c r="B87" s="4" t="s">
        <v>57</v>
      </c>
      <c r="C87" s="2">
        <v>13</v>
      </c>
      <c r="D87" s="2">
        <v>2</v>
      </c>
      <c r="E87" s="2">
        <v>15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6</v>
      </c>
      <c r="Q87" s="5">
        <v>1</v>
      </c>
      <c r="R87" s="5">
        <v>6</v>
      </c>
      <c r="S87" s="5">
        <v>1</v>
      </c>
    </row>
    <row r="88" spans="1:19" ht="15.9" customHeight="1" x14ac:dyDescent="0.3">
      <c r="A88" s="4">
        <v>11320032</v>
      </c>
      <c r="B88" s="4" t="s">
        <v>58</v>
      </c>
      <c r="C88" s="2">
        <v>16</v>
      </c>
      <c r="D88" s="2">
        <v>1</v>
      </c>
      <c r="E88" s="2">
        <v>17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2</v>
      </c>
      <c r="M88" s="5">
        <v>0</v>
      </c>
      <c r="N88" s="5">
        <v>1</v>
      </c>
      <c r="O88" s="5">
        <v>0</v>
      </c>
      <c r="P88" s="5">
        <v>3</v>
      </c>
      <c r="Q88" s="5">
        <v>0</v>
      </c>
      <c r="R88" s="5">
        <v>9</v>
      </c>
      <c r="S88" s="5">
        <v>1</v>
      </c>
    </row>
    <row r="89" spans="1:19" ht="15.9" customHeight="1" x14ac:dyDescent="0.3">
      <c r="A89" s="4">
        <v>11320033</v>
      </c>
      <c r="B89" s="4" t="s">
        <v>59</v>
      </c>
      <c r="C89" s="2">
        <v>20</v>
      </c>
      <c r="D89" s="2">
        <v>6</v>
      </c>
      <c r="E89" s="2">
        <v>26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3</v>
      </c>
      <c r="L89" s="5">
        <v>1</v>
      </c>
      <c r="M89" s="5">
        <v>0</v>
      </c>
      <c r="N89" s="5">
        <v>6</v>
      </c>
      <c r="O89" s="5">
        <v>1</v>
      </c>
      <c r="P89" s="5">
        <v>6</v>
      </c>
      <c r="Q89" s="5">
        <v>0</v>
      </c>
      <c r="R89" s="5">
        <v>6</v>
      </c>
      <c r="S89" s="5">
        <v>2</v>
      </c>
    </row>
    <row r="90" spans="1:19" ht="15.9" customHeight="1" x14ac:dyDescent="0.3">
      <c r="A90" s="4">
        <v>11320039</v>
      </c>
      <c r="B90" s="4" t="s">
        <v>60</v>
      </c>
      <c r="C90" s="2">
        <v>28</v>
      </c>
      <c r="D90" s="2">
        <v>3</v>
      </c>
      <c r="E90" s="2">
        <v>31</v>
      </c>
      <c r="F90" s="5">
        <v>0</v>
      </c>
      <c r="G90" s="5">
        <v>0</v>
      </c>
      <c r="H90" s="5">
        <v>2</v>
      </c>
      <c r="I90" s="5">
        <v>0</v>
      </c>
      <c r="J90" s="5">
        <v>1</v>
      </c>
      <c r="K90" s="5">
        <v>1</v>
      </c>
      <c r="L90" s="5">
        <v>1</v>
      </c>
      <c r="M90" s="5">
        <v>0</v>
      </c>
      <c r="N90" s="5">
        <v>4</v>
      </c>
      <c r="O90" s="5">
        <v>1</v>
      </c>
      <c r="P90" s="5">
        <v>11</v>
      </c>
      <c r="Q90" s="5">
        <v>0</v>
      </c>
      <c r="R90" s="5">
        <v>9</v>
      </c>
      <c r="S90" s="5">
        <v>1</v>
      </c>
    </row>
    <row r="91" spans="1:19" ht="15.9" customHeight="1" x14ac:dyDescent="0.3">
      <c r="A91" s="4">
        <v>11320040</v>
      </c>
      <c r="B91" s="4" t="s">
        <v>61</v>
      </c>
      <c r="C91" s="2">
        <v>17</v>
      </c>
      <c r="D91" s="2">
        <v>0</v>
      </c>
      <c r="E91" s="2">
        <v>17</v>
      </c>
      <c r="F91" s="5">
        <v>0</v>
      </c>
      <c r="G91" s="5">
        <v>0</v>
      </c>
      <c r="H91" s="5">
        <v>0</v>
      </c>
      <c r="I91" s="5">
        <v>0</v>
      </c>
      <c r="J91" s="5">
        <v>2</v>
      </c>
      <c r="K91" s="5">
        <v>0</v>
      </c>
      <c r="L91" s="5">
        <v>1</v>
      </c>
      <c r="M91" s="5">
        <v>0</v>
      </c>
      <c r="N91" s="5">
        <v>2</v>
      </c>
      <c r="O91" s="5">
        <v>0</v>
      </c>
      <c r="P91" s="5">
        <v>6</v>
      </c>
      <c r="Q91" s="5">
        <v>0</v>
      </c>
      <c r="R91" s="5">
        <v>6</v>
      </c>
      <c r="S91" s="5">
        <v>0</v>
      </c>
    </row>
    <row r="92" spans="1:19" ht="15.9" customHeight="1" x14ac:dyDescent="0.3">
      <c r="A92" s="4">
        <v>11320041</v>
      </c>
      <c r="B92" s="4" t="s">
        <v>62</v>
      </c>
      <c r="C92" s="2">
        <v>57</v>
      </c>
      <c r="D92" s="2">
        <v>4</v>
      </c>
      <c r="E92" s="2">
        <v>61</v>
      </c>
      <c r="F92" s="5">
        <v>1</v>
      </c>
      <c r="G92" s="5">
        <v>1</v>
      </c>
      <c r="H92" s="5">
        <v>11</v>
      </c>
      <c r="I92" s="5">
        <v>0</v>
      </c>
      <c r="J92" s="5">
        <v>7</v>
      </c>
      <c r="K92" s="5">
        <v>0</v>
      </c>
      <c r="L92" s="5">
        <v>4</v>
      </c>
      <c r="M92" s="5">
        <v>0</v>
      </c>
      <c r="N92" s="5">
        <v>5</v>
      </c>
      <c r="O92" s="5">
        <v>0</v>
      </c>
      <c r="P92" s="5">
        <v>5</v>
      </c>
      <c r="Q92" s="5">
        <v>1</v>
      </c>
      <c r="R92" s="5">
        <v>24</v>
      </c>
      <c r="S92" s="5">
        <v>2</v>
      </c>
    </row>
    <row r="93" spans="1:19" ht="15.9" customHeight="1" x14ac:dyDescent="0.3">
      <c r="A93" s="4">
        <v>11320042</v>
      </c>
      <c r="B93" s="4" t="s">
        <v>63</v>
      </c>
      <c r="C93" s="2">
        <v>38</v>
      </c>
      <c r="D93" s="2">
        <v>12</v>
      </c>
      <c r="E93" s="2">
        <v>50</v>
      </c>
      <c r="F93" s="5">
        <v>2</v>
      </c>
      <c r="G93" s="5">
        <v>6</v>
      </c>
      <c r="H93" s="5">
        <v>5</v>
      </c>
      <c r="I93" s="5">
        <v>1</v>
      </c>
      <c r="J93" s="5">
        <v>4</v>
      </c>
      <c r="K93" s="5">
        <v>0</v>
      </c>
      <c r="L93" s="5">
        <v>5</v>
      </c>
      <c r="M93" s="5">
        <v>1</v>
      </c>
      <c r="N93" s="5">
        <v>3</v>
      </c>
      <c r="O93" s="5">
        <v>2</v>
      </c>
      <c r="P93" s="5">
        <v>4</v>
      </c>
      <c r="Q93" s="5">
        <v>1</v>
      </c>
      <c r="R93" s="5">
        <v>15</v>
      </c>
      <c r="S93" s="5">
        <v>1</v>
      </c>
    </row>
    <row r="94" spans="1:19" ht="15.9" customHeight="1" x14ac:dyDescent="0.3">
      <c r="A94" s="4">
        <v>11320045</v>
      </c>
      <c r="B94" s="4" t="s">
        <v>179</v>
      </c>
      <c r="C94" s="2">
        <v>18</v>
      </c>
      <c r="D94" s="2">
        <v>0</v>
      </c>
      <c r="E94" s="2">
        <v>18</v>
      </c>
      <c r="F94" s="5">
        <v>0</v>
      </c>
      <c r="G94" s="5">
        <v>0</v>
      </c>
      <c r="H94" s="5">
        <v>1</v>
      </c>
      <c r="I94" s="5">
        <v>0</v>
      </c>
      <c r="J94" s="5">
        <v>5</v>
      </c>
      <c r="K94" s="5">
        <v>0</v>
      </c>
      <c r="L94" s="5">
        <v>1</v>
      </c>
      <c r="M94" s="5">
        <v>0</v>
      </c>
      <c r="N94" s="5">
        <v>3</v>
      </c>
      <c r="O94" s="5">
        <v>0</v>
      </c>
      <c r="P94" s="5">
        <v>2</v>
      </c>
      <c r="Q94" s="5">
        <v>0</v>
      </c>
      <c r="R94" s="5">
        <v>6</v>
      </c>
      <c r="S94" s="5">
        <v>0</v>
      </c>
    </row>
    <row r="95" spans="1:19" ht="15.9" customHeight="1" x14ac:dyDescent="0.3">
      <c r="A95" s="4">
        <v>11340001</v>
      </c>
      <c r="B95" s="4" t="s">
        <v>131</v>
      </c>
      <c r="C95" s="2">
        <v>32</v>
      </c>
      <c r="D95" s="2">
        <v>9</v>
      </c>
      <c r="E95" s="2">
        <v>41</v>
      </c>
      <c r="F95" s="5">
        <v>2</v>
      </c>
      <c r="G95" s="5">
        <v>1</v>
      </c>
      <c r="H95" s="5">
        <v>4</v>
      </c>
      <c r="I95" s="5">
        <v>2</v>
      </c>
      <c r="J95" s="5">
        <v>6</v>
      </c>
      <c r="K95" s="5">
        <v>1</v>
      </c>
      <c r="L95" s="5">
        <v>4</v>
      </c>
      <c r="M95" s="5">
        <v>0</v>
      </c>
      <c r="N95" s="5">
        <v>2</v>
      </c>
      <c r="O95" s="5">
        <v>1</v>
      </c>
      <c r="P95" s="5">
        <v>4</v>
      </c>
      <c r="Q95" s="5">
        <v>1</v>
      </c>
      <c r="R95" s="5">
        <v>10</v>
      </c>
      <c r="S95" s="5">
        <v>3</v>
      </c>
    </row>
    <row r="96" spans="1:19" ht="15.9" customHeight="1" x14ac:dyDescent="0.3">
      <c r="A96" s="4">
        <v>11340003</v>
      </c>
      <c r="B96" s="4" t="s">
        <v>132</v>
      </c>
      <c r="C96" s="2">
        <v>28</v>
      </c>
      <c r="D96" s="2">
        <v>0</v>
      </c>
      <c r="E96" s="2">
        <v>28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9</v>
      </c>
      <c r="Q96" s="5">
        <v>0</v>
      </c>
      <c r="R96" s="5">
        <v>17</v>
      </c>
      <c r="S96" s="5">
        <v>0</v>
      </c>
    </row>
    <row r="97" spans="1:19" ht="15.9" customHeight="1" x14ac:dyDescent="0.3">
      <c r="A97" s="4">
        <v>11340007</v>
      </c>
      <c r="B97" s="4" t="s">
        <v>133</v>
      </c>
      <c r="C97" s="2">
        <v>70</v>
      </c>
      <c r="D97" s="2">
        <v>19</v>
      </c>
      <c r="E97" s="2">
        <v>89</v>
      </c>
      <c r="F97" s="5">
        <v>5</v>
      </c>
      <c r="G97" s="5">
        <v>3</v>
      </c>
      <c r="H97" s="5">
        <v>15</v>
      </c>
      <c r="I97" s="5">
        <v>6</v>
      </c>
      <c r="J97" s="5">
        <v>5</v>
      </c>
      <c r="K97" s="5">
        <v>0</v>
      </c>
      <c r="L97" s="5">
        <v>10</v>
      </c>
      <c r="M97" s="5">
        <v>2</v>
      </c>
      <c r="N97" s="5">
        <v>8</v>
      </c>
      <c r="O97" s="5">
        <v>2</v>
      </c>
      <c r="P97" s="5">
        <v>9</v>
      </c>
      <c r="Q97" s="5">
        <v>1</v>
      </c>
      <c r="R97" s="5">
        <v>18</v>
      </c>
      <c r="S97" s="5">
        <v>5</v>
      </c>
    </row>
    <row r="98" spans="1:19" ht="15.9" customHeight="1" x14ac:dyDescent="0.3">
      <c r="A98" s="4">
        <v>11340008</v>
      </c>
      <c r="B98" s="4" t="s">
        <v>134</v>
      </c>
      <c r="C98" s="2">
        <v>38</v>
      </c>
      <c r="D98" s="2">
        <v>1</v>
      </c>
      <c r="E98" s="2">
        <v>39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0</v>
      </c>
      <c r="L98" s="5">
        <v>2</v>
      </c>
      <c r="M98" s="5">
        <v>0</v>
      </c>
      <c r="N98" s="5">
        <v>4</v>
      </c>
      <c r="O98" s="5">
        <v>0</v>
      </c>
      <c r="P98" s="5">
        <v>15</v>
      </c>
      <c r="Q98" s="5">
        <v>0</v>
      </c>
      <c r="R98" s="5">
        <v>16</v>
      </c>
      <c r="S98" s="5">
        <v>1</v>
      </c>
    </row>
    <row r="99" spans="1:19" ht="15.9" customHeight="1" x14ac:dyDescent="0.3">
      <c r="A99" s="4">
        <v>11340010</v>
      </c>
      <c r="B99" s="4" t="s">
        <v>135</v>
      </c>
      <c r="C99" s="2">
        <v>90</v>
      </c>
      <c r="D99" s="2">
        <v>13</v>
      </c>
      <c r="E99" s="2">
        <v>103</v>
      </c>
      <c r="F99" s="5">
        <v>2</v>
      </c>
      <c r="G99" s="5">
        <v>0</v>
      </c>
      <c r="H99" s="5">
        <v>7</v>
      </c>
      <c r="I99" s="5">
        <v>2</v>
      </c>
      <c r="J99" s="5">
        <v>14</v>
      </c>
      <c r="K99" s="5">
        <v>1</v>
      </c>
      <c r="L99" s="5">
        <v>14</v>
      </c>
      <c r="M99" s="5">
        <v>0</v>
      </c>
      <c r="N99" s="5">
        <v>10</v>
      </c>
      <c r="O99" s="5">
        <v>1</v>
      </c>
      <c r="P99" s="5">
        <v>20</v>
      </c>
      <c r="Q99" s="5">
        <v>5</v>
      </c>
      <c r="R99" s="5">
        <v>23</v>
      </c>
      <c r="S99" s="5">
        <v>4</v>
      </c>
    </row>
    <row r="100" spans="1:19" ht="15.9" customHeight="1" x14ac:dyDescent="0.3">
      <c r="A100" s="4">
        <v>11340012</v>
      </c>
      <c r="B100" s="4" t="s">
        <v>136</v>
      </c>
      <c r="C100" s="2">
        <v>26</v>
      </c>
      <c r="D100" s="2">
        <v>4</v>
      </c>
      <c r="E100" s="2">
        <v>30</v>
      </c>
      <c r="F100" s="5">
        <v>3</v>
      </c>
      <c r="G100" s="5">
        <v>0</v>
      </c>
      <c r="H100" s="5">
        <v>2</v>
      </c>
      <c r="I100" s="5">
        <v>0</v>
      </c>
      <c r="J100" s="5">
        <v>4</v>
      </c>
      <c r="K100" s="5">
        <v>1</v>
      </c>
      <c r="L100" s="5">
        <v>2</v>
      </c>
      <c r="M100" s="5">
        <v>0</v>
      </c>
      <c r="N100" s="5">
        <v>1</v>
      </c>
      <c r="O100" s="5">
        <v>0</v>
      </c>
      <c r="P100" s="5">
        <v>4</v>
      </c>
      <c r="Q100" s="5">
        <v>2</v>
      </c>
      <c r="R100" s="5">
        <v>10</v>
      </c>
      <c r="S100" s="5">
        <v>1</v>
      </c>
    </row>
    <row r="101" spans="1:19" ht="15.9" customHeight="1" x14ac:dyDescent="0.3">
      <c r="A101" s="4">
        <v>11340013</v>
      </c>
      <c r="B101" s="4" t="s">
        <v>137</v>
      </c>
      <c r="C101" s="2">
        <v>12</v>
      </c>
      <c r="D101" s="2">
        <v>0</v>
      </c>
      <c r="E101" s="2">
        <v>12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2</v>
      </c>
      <c r="Q101" s="5">
        <v>0</v>
      </c>
      <c r="R101" s="5">
        <v>9</v>
      </c>
      <c r="S101" s="5">
        <v>0</v>
      </c>
    </row>
    <row r="102" spans="1:19" ht="15.9" customHeight="1" x14ac:dyDescent="0.3">
      <c r="A102" s="4">
        <v>11340014</v>
      </c>
      <c r="B102" s="4" t="s">
        <v>138</v>
      </c>
      <c r="C102" s="2">
        <v>67</v>
      </c>
      <c r="D102" s="2">
        <v>8</v>
      </c>
      <c r="E102" s="2">
        <v>75</v>
      </c>
      <c r="F102" s="5">
        <v>1</v>
      </c>
      <c r="G102" s="5">
        <v>0</v>
      </c>
      <c r="H102" s="5">
        <v>7</v>
      </c>
      <c r="I102" s="5">
        <v>0</v>
      </c>
      <c r="J102" s="5">
        <v>6</v>
      </c>
      <c r="K102" s="5">
        <v>0</v>
      </c>
      <c r="L102" s="5">
        <v>3</v>
      </c>
      <c r="M102" s="5">
        <v>0</v>
      </c>
      <c r="N102" s="5">
        <v>8</v>
      </c>
      <c r="O102" s="5">
        <v>1</v>
      </c>
      <c r="P102" s="5">
        <v>16</v>
      </c>
      <c r="Q102" s="5">
        <v>3</v>
      </c>
      <c r="R102" s="5">
        <v>26</v>
      </c>
      <c r="S102" s="5">
        <v>4</v>
      </c>
    </row>
    <row r="103" spans="1:19" ht="15.9" customHeight="1" x14ac:dyDescent="0.3">
      <c r="A103" s="4">
        <v>11340017</v>
      </c>
      <c r="B103" s="4" t="s">
        <v>139</v>
      </c>
      <c r="C103" s="2">
        <v>22</v>
      </c>
      <c r="D103" s="2">
        <v>3</v>
      </c>
      <c r="E103" s="2">
        <v>25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5">
        <v>0</v>
      </c>
      <c r="L103" s="5">
        <v>0</v>
      </c>
      <c r="M103" s="5">
        <v>0</v>
      </c>
      <c r="N103" s="5">
        <v>1</v>
      </c>
      <c r="O103" s="5">
        <v>0</v>
      </c>
      <c r="P103" s="5">
        <v>5</v>
      </c>
      <c r="Q103" s="5">
        <v>0</v>
      </c>
      <c r="R103" s="5">
        <v>15</v>
      </c>
      <c r="S103" s="5">
        <v>3</v>
      </c>
    </row>
    <row r="104" spans="1:19" ht="15.9" customHeight="1" x14ac:dyDescent="0.3">
      <c r="A104" s="4">
        <v>11340022</v>
      </c>
      <c r="B104" s="4" t="s">
        <v>140</v>
      </c>
      <c r="C104" s="2">
        <v>9</v>
      </c>
      <c r="D104" s="2">
        <v>1</v>
      </c>
      <c r="E104" s="2">
        <v>10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2</v>
      </c>
      <c r="Q104" s="5">
        <v>0</v>
      </c>
      <c r="R104" s="5">
        <v>7</v>
      </c>
      <c r="S104" s="5">
        <v>1</v>
      </c>
    </row>
    <row r="105" spans="1:19" ht="15.9" customHeight="1" x14ac:dyDescent="0.3">
      <c r="A105" s="4">
        <v>11340033</v>
      </c>
      <c r="B105" s="4" t="s">
        <v>141</v>
      </c>
      <c r="C105" s="2">
        <v>21</v>
      </c>
      <c r="D105" s="2">
        <v>0</v>
      </c>
      <c r="E105" s="2">
        <v>21</v>
      </c>
      <c r="F105" s="5">
        <v>1</v>
      </c>
      <c r="G105" s="5">
        <v>0</v>
      </c>
      <c r="H105" s="5">
        <v>0</v>
      </c>
      <c r="I105" s="5">
        <v>0</v>
      </c>
      <c r="J105" s="5">
        <v>1</v>
      </c>
      <c r="K105" s="5">
        <v>0</v>
      </c>
      <c r="L105" s="5">
        <v>5</v>
      </c>
      <c r="M105" s="5">
        <v>0</v>
      </c>
      <c r="N105" s="5">
        <v>0</v>
      </c>
      <c r="O105" s="5">
        <v>0</v>
      </c>
      <c r="P105" s="5">
        <v>6</v>
      </c>
      <c r="Q105" s="5">
        <v>0</v>
      </c>
      <c r="R105" s="5">
        <v>8</v>
      </c>
      <c r="S105" s="5">
        <v>0</v>
      </c>
    </row>
    <row r="106" spans="1:19" ht="15.9" customHeight="1" x14ac:dyDescent="0.3">
      <c r="A106" s="4">
        <v>11340035</v>
      </c>
      <c r="B106" s="4" t="s">
        <v>142</v>
      </c>
      <c r="C106" s="2">
        <v>17</v>
      </c>
      <c r="D106" s="2">
        <v>0</v>
      </c>
      <c r="E106" s="2">
        <v>17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1</v>
      </c>
      <c r="O106" s="5">
        <v>0</v>
      </c>
      <c r="P106" s="5">
        <v>5</v>
      </c>
      <c r="Q106" s="5">
        <v>0</v>
      </c>
      <c r="R106" s="5">
        <v>11</v>
      </c>
      <c r="S106" s="5">
        <v>0</v>
      </c>
    </row>
    <row r="107" spans="1:19" ht="15.9" customHeight="1" x14ac:dyDescent="0.3">
      <c r="A107" s="4">
        <v>11340040</v>
      </c>
      <c r="B107" s="4" t="s">
        <v>143</v>
      </c>
      <c r="C107" s="2">
        <v>50</v>
      </c>
      <c r="D107" s="2">
        <v>1</v>
      </c>
      <c r="E107" s="2">
        <v>51</v>
      </c>
      <c r="F107" s="5">
        <v>0</v>
      </c>
      <c r="G107" s="5">
        <v>0</v>
      </c>
      <c r="H107" s="5">
        <v>7</v>
      </c>
      <c r="I107" s="5">
        <v>0</v>
      </c>
      <c r="J107" s="5">
        <v>6</v>
      </c>
      <c r="K107" s="5">
        <v>0</v>
      </c>
      <c r="L107" s="5">
        <v>11</v>
      </c>
      <c r="M107" s="5">
        <v>0</v>
      </c>
      <c r="N107" s="5">
        <v>3</v>
      </c>
      <c r="O107" s="5">
        <v>0</v>
      </c>
      <c r="P107" s="5">
        <v>11</v>
      </c>
      <c r="Q107" s="5">
        <v>0</v>
      </c>
      <c r="R107" s="5">
        <v>12</v>
      </c>
      <c r="S107" s="5">
        <v>1</v>
      </c>
    </row>
    <row r="108" spans="1:19" ht="15.9" customHeight="1" x14ac:dyDescent="0.3">
      <c r="A108" s="4">
        <v>11340042</v>
      </c>
      <c r="B108" s="4" t="s">
        <v>144</v>
      </c>
      <c r="C108" s="2">
        <v>18</v>
      </c>
      <c r="D108" s="2">
        <v>0</v>
      </c>
      <c r="E108" s="2">
        <v>18</v>
      </c>
      <c r="F108" s="5">
        <v>0</v>
      </c>
      <c r="G108" s="5">
        <v>0</v>
      </c>
      <c r="H108" s="5">
        <v>3</v>
      </c>
      <c r="I108" s="5">
        <v>0</v>
      </c>
      <c r="J108" s="5">
        <v>2</v>
      </c>
      <c r="K108" s="5">
        <v>0</v>
      </c>
      <c r="L108" s="5">
        <v>7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6</v>
      </c>
      <c r="S108" s="5">
        <v>0</v>
      </c>
    </row>
    <row r="109" spans="1:19" ht="15.9" customHeight="1" x14ac:dyDescent="0.3">
      <c r="A109" s="4">
        <v>11340047</v>
      </c>
      <c r="B109" s="4" t="s">
        <v>145</v>
      </c>
      <c r="C109" s="2">
        <v>17</v>
      </c>
      <c r="D109" s="2">
        <v>1</v>
      </c>
      <c r="E109" s="2">
        <v>18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4</v>
      </c>
      <c r="Q109" s="5">
        <v>0</v>
      </c>
      <c r="R109" s="5">
        <v>13</v>
      </c>
      <c r="S109" s="5">
        <v>1</v>
      </c>
    </row>
    <row r="110" spans="1:19" ht="15.9" customHeight="1" x14ac:dyDescent="0.3">
      <c r="A110" s="4">
        <v>11340049</v>
      </c>
      <c r="B110" s="4" t="s">
        <v>146</v>
      </c>
      <c r="C110" s="2">
        <v>27</v>
      </c>
      <c r="D110" s="2">
        <v>5</v>
      </c>
      <c r="E110" s="2">
        <v>32</v>
      </c>
      <c r="F110" s="5">
        <v>0</v>
      </c>
      <c r="G110" s="5">
        <v>0</v>
      </c>
      <c r="H110" s="5">
        <v>1</v>
      </c>
      <c r="I110" s="5">
        <v>0</v>
      </c>
      <c r="J110" s="5">
        <v>5</v>
      </c>
      <c r="K110" s="5">
        <v>2</v>
      </c>
      <c r="L110" s="5">
        <v>6</v>
      </c>
      <c r="M110" s="5">
        <v>0</v>
      </c>
      <c r="N110" s="5">
        <v>3</v>
      </c>
      <c r="O110" s="5">
        <v>0</v>
      </c>
      <c r="P110" s="5">
        <v>5</v>
      </c>
      <c r="Q110" s="5">
        <v>2</v>
      </c>
      <c r="R110" s="5">
        <v>7</v>
      </c>
      <c r="S110" s="5">
        <v>1</v>
      </c>
    </row>
    <row r="111" spans="1:19" ht="15.9" customHeight="1" x14ac:dyDescent="0.3">
      <c r="A111" s="4">
        <v>11340053</v>
      </c>
      <c r="B111" s="4" t="s">
        <v>147</v>
      </c>
      <c r="C111" s="2">
        <v>30</v>
      </c>
      <c r="D111" s="2">
        <v>5</v>
      </c>
      <c r="E111" s="2">
        <v>35</v>
      </c>
      <c r="F111" s="5">
        <v>3</v>
      </c>
      <c r="G111" s="5">
        <v>3</v>
      </c>
      <c r="H111" s="5">
        <v>1</v>
      </c>
      <c r="I111" s="5">
        <v>0</v>
      </c>
      <c r="J111" s="5">
        <v>0</v>
      </c>
      <c r="K111" s="5">
        <v>0</v>
      </c>
      <c r="L111" s="5">
        <v>1</v>
      </c>
      <c r="M111" s="5">
        <v>0</v>
      </c>
      <c r="N111" s="5">
        <v>3</v>
      </c>
      <c r="O111" s="5">
        <v>0</v>
      </c>
      <c r="P111" s="5">
        <v>4</v>
      </c>
      <c r="Q111" s="5">
        <v>1</v>
      </c>
      <c r="R111" s="5">
        <v>18</v>
      </c>
      <c r="S111" s="5">
        <v>1</v>
      </c>
    </row>
    <row r="112" spans="1:19" ht="15.9" customHeight="1" x14ac:dyDescent="0.3">
      <c r="A112" s="4">
        <v>11340059</v>
      </c>
      <c r="B112" s="4" t="s">
        <v>148</v>
      </c>
      <c r="C112" s="2">
        <v>30</v>
      </c>
      <c r="D112" s="2">
        <v>3</v>
      </c>
      <c r="E112" s="2">
        <v>33</v>
      </c>
      <c r="F112" s="5">
        <v>1</v>
      </c>
      <c r="G112" s="5">
        <v>0</v>
      </c>
      <c r="H112" s="5">
        <v>1</v>
      </c>
      <c r="I112" s="5">
        <v>0</v>
      </c>
      <c r="J112" s="5">
        <v>0</v>
      </c>
      <c r="K112" s="5">
        <v>0</v>
      </c>
      <c r="L112" s="5">
        <v>1</v>
      </c>
      <c r="M112" s="5">
        <v>0</v>
      </c>
      <c r="N112" s="5">
        <v>6</v>
      </c>
      <c r="O112" s="5">
        <v>0</v>
      </c>
      <c r="P112" s="5">
        <v>10</v>
      </c>
      <c r="Q112" s="5">
        <v>2</v>
      </c>
      <c r="R112" s="5">
        <v>11</v>
      </c>
      <c r="S112" s="5">
        <v>1</v>
      </c>
    </row>
    <row r="113" spans="1:19" ht="15.9" customHeight="1" x14ac:dyDescent="0.3">
      <c r="A113" s="4">
        <v>11340060</v>
      </c>
      <c r="B113" s="4" t="s">
        <v>149</v>
      </c>
      <c r="C113" s="2">
        <v>27</v>
      </c>
      <c r="D113" s="2">
        <v>2</v>
      </c>
      <c r="E113" s="2">
        <v>29</v>
      </c>
      <c r="F113" s="5">
        <v>0</v>
      </c>
      <c r="G113" s="5">
        <v>0</v>
      </c>
      <c r="H113" s="5">
        <v>0</v>
      </c>
      <c r="I113" s="5">
        <v>0</v>
      </c>
      <c r="J113" s="5">
        <v>1</v>
      </c>
      <c r="K113" s="5">
        <v>0</v>
      </c>
      <c r="L113" s="5">
        <v>0</v>
      </c>
      <c r="M113" s="5">
        <v>0</v>
      </c>
      <c r="N113" s="5">
        <v>1</v>
      </c>
      <c r="O113" s="5">
        <v>0</v>
      </c>
      <c r="P113" s="5">
        <v>11</v>
      </c>
      <c r="Q113" s="5">
        <v>1</v>
      </c>
      <c r="R113" s="5">
        <v>14</v>
      </c>
      <c r="S113" s="5">
        <v>1</v>
      </c>
    </row>
    <row r="114" spans="1:19" ht="15.9" customHeight="1" x14ac:dyDescent="0.3">
      <c r="A114" s="4">
        <v>11340061</v>
      </c>
      <c r="B114" s="4" t="s">
        <v>150</v>
      </c>
      <c r="C114" s="2">
        <v>19</v>
      </c>
      <c r="D114" s="2">
        <v>0</v>
      </c>
      <c r="E114" s="2">
        <v>19</v>
      </c>
      <c r="F114" s="5">
        <v>1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1</v>
      </c>
      <c r="M114" s="5">
        <v>0</v>
      </c>
      <c r="N114" s="5">
        <v>2</v>
      </c>
      <c r="O114" s="5">
        <v>0</v>
      </c>
      <c r="P114" s="5">
        <v>1</v>
      </c>
      <c r="Q114" s="5">
        <v>0</v>
      </c>
      <c r="R114" s="5">
        <v>14</v>
      </c>
      <c r="S114" s="5">
        <v>0</v>
      </c>
    </row>
    <row r="115" spans="1:19" ht="15.9" customHeight="1" x14ac:dyDescent="0.3">
      <c r="A115" s="4">
        <v>11340065</v>
      </c>
      <c r="B115" s="4" t="s">
        <v>151</v>
      </c>
      <c r="C115" s="2">
        <v>32</v>
      </c>
      <c r="D115" s="2">
        <v>4</v>
      </c>
      <c r="E115" s="2">
        <v>36</v>
      </c>
      <c r="F115" s="5">
        <v>1</v>
      </c>
      <c r="G115" s="5">
        <v>0</v>
      </c>
      <c r="H115" s="5">
        <v>1</v>
      </c>
      <c r="I115" s="5">
        <v>1</v>
      </c>
      <c r="J115" s="5">
        <v>0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10</v>
      </c>
      <c r="Q115" s="5">
        <v>1</v>
      </c>
      <c r="R115" s="5">
        <v>19</v>
      </c>
      <c r="S115" s="5">
        <v>2</v>
      </c>
    </row>
    <row r="116" spans="1:19" ht="15.9" customHeight="1" x14ac:dyDescent="0.3">
      <c r="A116" s="4">
        <v>11340066</v>
      </c>
      <c r="B116" s="4" t="s">
        <v>152</v>
      </c>
      <c r="C116" s="2">
        <v>6</v>
      </c>
      <c r="D116" s="2">
        <v>1</v>
      </c>
      <c r="E116" s="2">
        <v>7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2</v>
      </c>
      <c r="Q116" s="5">
        <v>0</v>
      </c>
      <c r="R116" s="5">
        <v>4</v>
      </c>
      <c r="S116" s="5">
        <v>1</v>
      </c>
    </row>
    <row r="117" spans="1:19" ht="15.9" customHeight="1" x14ac:dyDescent="0.3">
      <c r="A117" s="4">
        <v>11340067</v>
      </c>
      <c r="B117" s="4" t="s">
        <v>153</v>
      </c>
      <c r="C117" s="2">
        <v>27</v>
      </c>
      <c r="D117" s="2">
        <v>4</v>
      </c>
      <c r="E117" s="2">
        <v>31</v>
      </c>
      <c r="F117" s="5">
        <v>4</v>
      </c>
      <c r="G117" s="5">
        <v>0</v>
      </c>
      <c r="H117" s="5">
        <v>0</v>
      </c>
      <c r="I117" s="5">
        <v>0</v>
      </c>
      <c r="J117" s="5">
        <v>2</v>
      </c>
      <c r="K117" s="5">
        <v>0</v>
      </c>
      <c r="L117" s="5">
        <v>1</v>
      </c>
      <c r="M117" s="5">
        <v>1</v>
      </c>
      <c r="N117" s="5">
        <v>0</v>
      </c>
      <c r="O117" s="5">
        <v>1</v>
      </c>
      <c r="P117" s="5">
        <v>2</v>
      </c>
      <c r="Q117" s="5">
        <v>1</v>
      </c>
      <c r="R117" s="5">
        <v>18</v>
      </c>
      <c r="S117" s="5">
        <v>1</v>
      </c>
    </row>
    <row r="118" spans="1:19" ht="15.9" customHeight="1" x14ac:dyDescent="0.3">
      <c r="A118" s="4">
        <v>11340069</v>
      </c>
      <c r="B118" s="4" t="s">
        <v>154</v>
      </c>
      <c r="C118" s="2">
        <v>10</v>
      </c>
      <c r="D118" s="2">
        <v>1</v>
      </c>
      <c r="E118" s="2">
        <v>11</v>
      </c>
      <c r="F118" s="5">
        <v>0</v>
      </c>
      <c r="G118" s="5">
        <v>0</v>
      </c>
      <c r="H118" s="5">
        <v>0</v>
      </c>
      <c r="I118" s="5">
        <v>0</v>
      </c>
      <c r="J118" s="5">
        <v>5</v>
      </c>
      <c r="K118" s="5">
        <v>0</v>
      </c>
      <c r="L118" s="5">
        <v>3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2</v>
      </c>
      <c r="S118" s="5">
        <v>1</v>
      </c>
    </row>
    <row r="119" spans="1:19" ht="15.9" customHeight="1" x14ac:dyDescent="0.3">
      <c r="A119" s="4">
        <v>11340071</v>
      </c>
      <c r="B119" s="4" t="s">
        <v>180</v>
      </c>
      <c r="C119" s="2">
        <v>20</v>
      </c>
      <c r="D119" s="2">
        <v>5</v>
      </c>
      <c r="E119" s="2">
        <v>25</v>
      </c>
      <c r="F119" s="5">
        <v>0</v>
      </c>
      <c r="G119" s="5">
        <v>0</v>
      </c>
      <c r="H119" s="5">
        <v>0</v>
      </c>
      <c r="I119" s="5">
        <v>0</v>
      </c>
      <c r="J119" s="5">
        <v>2</v>
      </c>
      <c r="K119" s="5">
        <v>0</v>
      </c>
      <c r="L119" s="5">
        <v>2</v>
      </c>
      <c r="M119" s="5">
        <v>0</v>
      </c>
      <c r="N119" s="5">
        <v>0</v>
      </c>
      <c r="O119" s="5">
        <v>0</v>
      </c>
      <c r="P119" s="5">
        <v>3</v>
      </c>
      <c r="Q119" s="5">
        <v>2</v>
      </c>
      <c r="R119" s="5">
        <v>13</v>
      </c>
      <c r="S119" s="5">
        <v>3</v>
      </c>
    </row>
    <row r="120" spans="1:19" ht="15.9" customHeight="1" x14ac:dyDescent="0.3">
      <c r="A120" s="4">
        <v>11340072</v>
      </c>
      <c r="B120" s="4" t="s">
        <v>155</v>
      </c>
      <c r="C120" s="2">
        <v>10</v>
      </c>
      <c r="D120" s="2">
        <v>0</v>
      </c>
      <c r="E120" s="2">
        <v>10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2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6</v>
      </c>
      <c r="S120" s="5">
        <v>0</v>
      </c>
    </row>
    <row r="121" spans="1:19" ht="15.9" customHeight="1" x14ac:dyDescent="0.3">
      <c r="A121" s="4">
        <v>11340073</v>
      </c>
      <c r="B121" s="4" t="s">
        <v>156</v>
      </c>
      <c r="C121" s="2">
        <v>13</v>
      </c>
      <c r="D121" s="2">
        <v>1</v>
      </c>
      <c r="E121" s="2">
        <v>14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1</v>
      </c>
      <c r="O121" s="5">
        <v>0</v>
      </c>
      <c r="P121" s="5">
        <v>2</v>
      </c>
      <c r="Q121" s="5">
        <v>0</v>
      </c>
      <c r="R121" s="5">
        <v>10</v>
      </c>
      <c r="S121" s="5">
        <v>1</v>
      </c>
    </row>
    <row r="122" spans="1:19" ht="15.9" customHeight="1" x14ac:dyDescent="0.3">
      <c r="A122" s="4">
        <v>11340075</v>
      </c>
      <c r="B122" s="4" t="s">
        <v>157</v>
      </c>
      <c r="C122" s="2">
        <v>9</v>
      </c>
      <c r="D122" s="2">
        <v>0</v>
      </c>
      <c r="E122" s="2">
        <v>9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0</v>
      </c>
      <c r="L122" s="5">
        <v>2</v>
      </c>
      <c r="M122" s="5">
        <v>0</v>
      </c>
      <c r="N122" s="5">
        <v>1</v>
      </c>
      <c r="O122" s="5">
        <v>0</v>
      </c>
      <c r="P122" s="5">
        <v>3</v>
      </c>
      <c r="Q122" s="5">
        <v>0</v>
      </c>
      <c r="R122" s="5">
        <v>2</v>
      </c>
      <c r="S122" s="5">
        <v>0</v>
      </c>
    </row>
    <row r="123" spans="1:19" ht="15.9" customHeight="1" x14ac:dyDescent="0.3">
      <c r="A123" s="4">
        <v>11340076</v>
      </c>
      <c r="B123" s="4" t="s">
        <v>181</v>
      </c>
      <c r="C123" s="2">
        <v>6</v>
      </c>
      <c r="D123" s="2">
        <v>2</v>
      </c>
      <c r="E123" s="2">
        <v>8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</v>
      </c>
      <c r="M123" s="5">
        <v>0</v>
      </c>
      <c r="N123" s="5">
        <v>0</v>
      </c>
      <c r="O123" s="5">
        <v>0</v>
      </c>
      <c r="P123" s="5">
        <v>1</v>
      </c>
      <c r="Q123" s="5">
        <v>0</v>
      </c>
      <c r="R123" s="5">
        <v>4</v>
      </c>
      <c r="S123" s="5">
        <v>2</v>
      </c>
    </row>
    <row r="124" spans="1:19" ht="15.9" customHeight="1" x14ac:dyDescent="0.3">
      <c r="A124" s="4">
        <v>11340077</v>
      </c>
      <c r="B124" s="4" t="s">
        <v>182</v>
      </c>
      <c r="C124" s="2">
        <v>9</v>
      </c>
      <c r="D124" s="2">
        <v>3</v>
      </c>
      <c r="E124" s="2">
        <v>12</v>
      </c>
      <c r="F124" s="5">
        <v>0</v>
      </c>
      <c r="G124" s="5">
        <v>0</v>
      </c>
      <c r="H124" s="5">
        <v>0</v>
      </c>
      <c r="I124" s="5">
        <v>0</v>
      </c>
      <c r="J124" s="5">
        <v>1</v>
      </c>
      <c r="K124" s="5">
        <v>0</v>
      </c>
      <c r="L124" s="5">
        <v>2</v>
      </c>
      <c r="M124" s="5">
        <v>0</v>
      </c>
      <c r="N124" s="5">
        <v>0</v>
      </c>
      <c r="O124" s="5">
        <v>0</v>
      </c>
      <c r="P124" s="5">
        <v>2</v>
      </c>
      <c r="Q124" s="5">
        <v>1</v>
      </c>
      <c r="R124" s="5">
        <v>4</v>
      </c>
      <c r="S124" s="5">
        <v>2</v>
      </c>
    </row>
    <row r="125" spans="1:19" ht="15.9" customHeight="1" x14ac:dyDescent="0.3">
      <c r="A125" s="4">
        <v>11340078</v>
      </c>
      <c r="B125" s="4" t="s">
        <v>188</v>
      </c>
      <c r="C125" s="2">
        <v>9</v>
      </c>
      <c r="D125" s="2">
        <v>0</v>
      </c>
      <c r="E125" s="2">
        <v>9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5</v>
      </c>
      <c r="Q125" s="5">
        <v>0</v>
      </c>
      <c r="R125" s="5">
        <v>4</v>
      </c>
      <c r="S125" s="5">
        <v>0</v>
      </c>
    </row>
    <row r="126" spans="1:19" ht="15.9" customHeight="1" x14ac:dyDescent="0.3">
      <c r="A126" s="4">
        <v>11340079</v>
      </c>
      <c r="B126" s="4" t="s">
        <v>189</v>
      </c>
      <c r="C126" s="2">
        <v>79</v>
      </c>
      <c r="D126" s="2">
        <v>7</v>
      </c>
      <c r="E126" s="2">
        <v>86</v>
      </c>
      <c r="F126" s="5">
        <v>4</v>
      </c>
      <c r="G126" s="5">
        <v>2</v>
      </c>
      <c r="H126" s="5">
        <v>8</v>
      </c>
      <c r="I126" s="5">
        <v>0</v>
      </c>
      <c r="J126" s="5">
        <v>10</v>
      </c>
      <c r="K126" s="5">
        <v>0</v>
      </c>
      <c r="L126" s="5">
        <v>7</v>
      </c>
      <c r="M126" s="5">
        <v>0</v>
      </c>
      <c r="N126" s="5">
        <v>2</v>
      </c>
      <c r="O126" s="5">
        <v>0</v>
      </c>
      <c r="P126" s="5">
        <v>10</v>
      </c>
      <c r="Q126" s="5">
        <v>1</v>
      </c>
      <c r="R126" s="5">
        <v>38</v>
      </c>
      <c r="S126" s="5">
        <v>4</v>
      </c>
    </row>
    <row r="127" spans="1:19" ht="15.9" customHeight="1" x14ac:dyDescent="0.3">
      <c r="A127" s="4">
        <v>11340080</v>
      </c>
      <c r="B127" s="4" t="s">
        <v>190</v>
      </c>
      <c r="C127" s="2">
        <v>7</v>
      </c>
      <c r="D127" s="2">
        <v>1</v>
      </c>
      <c r="E127" s="2">
        <v>8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0</v>
      </c>
      <c r="R127" s="5">
        <v>5</v>
      </c>
      <c r="S127" s="5">
        <v>1</v>
      </c>
    </row>
    <row r="128" spans="1:19" ht="15.9" customHeight="1" x14ac:dyDescent="0.3">
      <c r="A128" s="4">
        <v>11460010</v>
      </c>
      <c r="B128" s="4" t="s">
        <v>64</v>
      </c>
      <c r="C128" s="2">
        <v>22</v>
      </c>
      <c r="D128" s="2">
        <v>3</v>
      </c>
      <c r="E128" s="2">
        <v>25</v>
      </c>
      <c r="F128" s="5">
        <v>0</v>
      </c>
      <c r="G128" s="5">
        <v>0</v>
      </c>
      <c r="H128" s="5">
        <v>0</v>
      </c>
      <c r="I128" s="5">
        <v>1</v>
      </c>
      <c r="J128" s="5">
        <v>0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  <c r="P128" s="5">
        <v>7</v>
      </c>
      <c r="Q128" s="5">
        <v>0</v>
      </c>
      <c r="R128" s="5">
        <v>14</v>
      </c>
      <c r="S128" s="5">
        <v>2</v>
      </c>
    </row>
    <row r="129" spans="1:19" ht="15.9" customHeight="1" x14ac:dyDescent="0.3">
      <c r="A129" s="4">
        <v>11460012</v>
      </c>
      <c r="B129" s="4" t="s">
        <v>65</v>
      </c>
      <c r="C129" s="2">
        <v>21</v>
      </c>
      <c r="D129" s="2">
        <v>0</v>
      </c>
      <c r="E129" s="2">
        <v>21</v>
      </c>
      <c r="F129" s="5">
        <v>0</v>
      </c>
      <c r="G129" s="5">
        <v>0</v>
      </c>
      <c r="H129" s="5">
        <v>1</v>
      </c>
      <c r="I129" s="5">
        <v>0</v>
      </c>
      <c r="J129" s="5">
        <v>3</v>
      </c>
      <c r="K129" s="5">
        <v>0</v>
      </c>
      <c r="L129" s="5">
        <v>4</v>
      </c>
      <c r="M129" s="5">
        <v>0</v>
      </c>
      <c r="N129" s="5">
        <v>1</v>
      </c>
      <c r="O129" s="5">
        <v>0</v>
      </c>
      <c r="P129" s="5">
        <v>1</v>
      </c>
      <c r="Q129" s="5">
        <v>0</v>
      </c>
      <c r="R129" s="5">
        <v>11</v>
      </c>
      <c r="S129" s="5">
        <v>0</v>
      </c>
    </row>
    <row r="130" spans="1:19" ht="15.9" customHeight="1" x14ac:dyDescent="0.3">
      <c r="A130" s="4">
        <v>11460017</v>
      </c>
      <c r="B130" s="4" t="s">
        <v>66</v>
      </c>
      <c r="C130" s="2">
        <v>25</v>
      </c>
      <c r="D130" s="2">
        <v>0</v>
      </c>
      <c r="E130" s="2">
        <v>25</v>
      </c>
      <c r="F130" s="5">
        <v>2</v>
      </c>
      <c r="G130" s="5">
        <v>0</v>
      </c>
      <c r="H130" s="5">
        <v>1</v>
      </c>
      <c r="I130" s="5">
        <v>0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5</v>
      </c>
      <c r="Q130" s="5">
        <v>0</v>
      </c>
      <c r="R130" s="5">
        <v>14</v>
      </c>
      <c r="S130" s="5">
        <v>0</v>
      </c>
    </row>
    <row r="131" spans="1:19" ht="15.9" customHeight="1" x14ac:dyDescent="0.3">
      <c r="A131" s="4">
        <v>11460021</v>
      </c>
      <c r="B131" s="4" t="s">
        <v>67</v>
      </c>
      <c r="C131" s="2">
        <v>41</v>
      </c>
      <c r="D131" s="2">
        <v>4</v>
      </c>
      <c r="E131" s="2">
        <v>45</v>
      </c>
      <c r="F131" s="5">
        <v>0</v>
      </c>
      <c r="G131" s="5">
        <v>0</v>
      </c>
      <c r="H131" s="5">
        <v>2</v>
      </c>
      <c r="I131" s="5">
        <v>0</v>
      </c>
      <c r="J131" s="5">
        <v>5</v>
      </c>
      <c r="K131" s="5">
        <v>0</v>
      </c>
      <c r="L131" s="5">
        <v>5</v>
      </c>
      <c r="M131" s="5">
        <v>0</v>
      </c>
      <c r="N131" s="5">
        <v>7</v>
      </c>
      <c r="O131" s="5">
        <v>0</v>
      </c>
      <c r="P131" s="5">
        <v>4</v>
      </c>
      <c r="Q131" s="5">
        <v>2</v>
      </c>
      <c r="R131" s="5">
        <v>18</v>
      </c>
      <c r="S131" s="5">
        <v>2</v>
      </c>
    </row>
    <row r="132" spans="1:19" ht="15.9" customHeight="1" x14ac:dyDescent="0.3">
      <c r="A132" s="4">
        <v>11460022</v>
      </c>
      <c r="B132" s="4" t="s">
        <v>68</v>
      </c>
      <c r="C132" s="2">
        <v>5</v>
      </c>
      <c r="D132" s="2">
        <v>0</v>
      </c>
      <c r="E132" s="2">
        <v>5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2</v>
      </c>
      <c r="Q132" s="5">
        <v>0</v>
      </c>
      <c r="R132" s="5">
        <v>3</v>
      </c>
      <c r="S132" s="5">
        <v>0</v>
      </c>
    </row>
    <row r="133" spans="1:19" ht="15.9" customHeight="1" x14ac:dyDescent="0.3">
      <c r="A133" s="4">
        <v>11460023</v>
      </c>
      <c r="B133" s="4" t="s">
        <v>69</v>
      </c>
      <c r="C133" s="2">
        <v>9</v>
      </c>
      <c r="D133" s="2">
        <v>0</v>
      </c>
      <c r="E133" s="2">
        <v>9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7</v>
      </c>
      <c r="S133" s="5">
        <v>0</v>
      </c>
    </row>
    <row r="134" spans="1:19" ht="15.9" customHeight="1" x14ac:dyDescent="0.3">
      <c r="A134" s="4">
        <v>11460024</v>
      </c>
      <c r="B134" s="4" t="s">
        <v>70</v>
      </c>
      <c r="C134" s="2">
        <v>10</v>
      </c>
      <c r="D134" s="2">
        <v>0</v>
      </c>
      <c r="E134" s="2">
        <v>10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7</v>
      </c>
      <c r="S134" s="5">
        <v>0</v>
      </c>
    </row>
    <row r="135" spans="1:19" ht="15.9" customHeight="1" x14ac:dyDescent="0.3">
      <c r="A135" s="4">
        <v>11460027</v>
      </c>
      <c r="B135" s="4" t="s">
        <v>191</v>
      </c>
      <c r="C135" s="2">
        <v>51</v>
      </c>
      <c r="D135" s="2">
        <v>10</v>
      </c>
      <c r="E135" s="2">
        <v>61</v>
      </c>
      <c r="F135" s="5">
        <v>2</v>
      </c>
      <c r="G135" s="5">
        <v>0</v>
      </c>
      <c r="H135" s="5">
        <v>9</v>
      </c>
      <c r="I135" s="5">
        <v>1</v>
      </c>
      <c r="J135" s="5">
        <v>12</v>
      </c>
      <c r="K135" s="5">
        <v>0</v>
      </c>
      <c r="L135" s="5">
        <v>4</v>
      </c>
      <c r="M135" s="5">
        <v>1</v>
      </c>
      <c r="N135" s="5">
        <v>0</v>
      </c>
      <c r="O135" s="5">
        <v>0</v>
      </c>
      <c r="P135" s="5">
        <v>12</v>
      </c>
      <c r="Q135" s="5">
        <v>4</v>
      </c>
      <c r="R135" s="5">
        <v>12</v>
      </c>
      <c r="S135" s="5">
        <v>4</v>
      </c>
    </row>
    <row r="136" spans="1:19" ht="15.9" customHeight="1" x14ac:dyDescent="0.3">
      <c r="A136" s="4">
        <v>11460028</v>
      </c>
      <c r="B136" s="4" t="s">
        <v>71</v>
      </c>
      <c r="C136" s="2">
        <v>18</v>
      </c>
      <c r="D136" s="2">
        <v>5</v>
      </c>
      <c r="E136" s="2">
        <v>23</v>
      </c>
      <c r="F136" s="5">
        <v>0</v>
      </c>
      <c r="G136" s="5">
        <v>0</v>
      </c>
      <c r="H136" s="5">
        <v>4</v>
      </c>
      <c r="I136" s="5">
        <v>0</v>
      </c>
      <c r="J136" s="5">
        <v>0</v>
      </c>
      <c r="K136" s="5">
        <v>1</v>
      </c>
      <c r="L136" s="5">
        <v>0</v>
      </c>
      <c r="M136" s="5">
        <v>0</v>
      </c>
      <c r="N136" s="5">
        <v>1</v>
      </c>
      <c r="O136" s="5">
        <v>0</v>
      </c>
      <c r="P136" s="5">
        <v>4</v>
      </c>
      <c r="Q136" s="5">
        <v>2</v>
      </c>
      <c r="R136" s="5">
        <v>9</v>
      </c>
      <c r="S136" s="5">
        <v>2</v>
      </c>
    </row>
    <row r="137" spans="1:19" ht="15.9" customHeight="1" x14ac:dyDescent="0.3">
      <c r="A137" s="4">
        <v>11460029</v>
      </c>
      <c r="B137" s="4" t="s">
        <v>72</v>
      </c>
      <c r="C137" s="2">
        <v>31</v>
      </c>
      <c r="D137" s="2">
        <v>4</v>
      </c>
      <c r="E137" s="2">
        <v>35</v>
      </c>
      <c r="F137" s="5">
        <v>4</v>
      </c>
      <c r="G137" s="5">
        <v>0</v>
      </c>
      <c r="H137" s="5">
        <v>4</v>
      </c>
      <c r="I137" s="5">
        <v>0</v>
      </c>
      <c r="J137" s="5">
        <v>3</v>
      </c>
      <c r="K137" s="5">
        <v>0</v>
      </c>
      <c r="L137" s="5">
        <v>3</v>
      </c>
      <c r="M137" s="5">
        <v>0</v>
      </c>
      <c r="N137" s="5">
        <v>1</v>
      </c>
      <c r="O137" s="5">
        <v>0</v>
      </c>
      <c r="P137" s="5">
        <v>4</v>
      </c>
      <c r="Q137" s="5">
        <v>0</v>
      </c>
      <c r="R137" s="5">
        <v>12</v>
      </c>
      <c r="S137" s="5">
        <v>4</v>
      </c>
    </row>
    <row r="138" spans="1:19" ht="15.9" customHeight="1" x14ac:dyDescent="0.3">
      <c r="A138" s="4">
        <v>11480006</v>
      </c>
      <c r="B138" s="4" t="s">
        <v>158</v>
      </c>
      <c r="C138" s="2">
        <v>26</v>
      </c>
      <c r="D138" s="2">
        <v>12</v>
      </c>
      <c r="E138" s="2">
        <v>38</v>
      </c>
      <c r="F138" s="5">
        <v>4</v>
      </c>
      <c r="G138" s="5">
        <v>3</v>
      </c>
      <c r="H138" s="5">
        <v>3</v>
      </c>
      <c r="I138" s="5">
        <v>2</v>
      </c>
      <c r="J138" s="5">
        <v>4</v>
      </c>
      <c r="K138" s="5">
        <v>0</v>
      </c>
      <c r="L138" s="5">
        <v>0</v>
      </c>
      <c r="M138" s="5">
        <v>1</v>
      </c>
      <c r="N138" s="5">
        <v>1</v>
      </c>
      <c r="O138" s="5">
        <v>0</v>
      </c>
      <c r="P138" s="5">
        <v>7</v>
      </c>
      <c r="Q138" s="5">
        <v>2</v>
      </c>
      <c r="R138" s="5">
        <v>7</v>
      </c>
      <c r="S138" s="5">
        <v>4</v>
      </c>
    </row>
    <row r="139" spans="1:19" ht="15.9" customHeight="1" x14ac:dyDescent="0.3">
      <c r="A139" s="4">
        <v>11480019</v>
      </c>
      <c r="B139" s="4" t="s">
        <v>159</v>
      </c>
      <c r="C139" s="2">
        <v>6</v>
      </c>
      <c r="D139" s="2">
        <v>0</v>
      </c>
      <c r="E139" s="2">
        <v>6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3</v>
      </c>
      <c r="Q139" s="5">
        <v>0</v>
      </c>
      <c r="R139" s="5">
        <v>3</v>
      </c>
      <c r="S139" s="5">
        <v>0</v>
      </c>
    </row>
    <row r="140" spans="1:19" ht="15.9" customHeight="1" x14ac:dyDescent="0.3">
      <c r="A140" s="4">
        <v>11480020</v>
      </c>
      <c r="B140" s="4" t="s">
        <v>160</v>
      </c>
      <c r="C140" s="2">
        <v>24</v>
      </c>
      <c r="D140" s="2">
        <v>1</v>
      </c>
      <c r="E140" s="2">
        <v>25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1</v>
      </c>
      <c r="M140" s="5">
        <v>0</v>
      </c>
      <c r="N140" s="5">
        <v>5</v>
      </c>
      <c r="O140" s="5">
        <v>0</v>
      </c>
      <c r="P140" s="5">
        <v>7</v>
      </c>
      <c r="Q140" s="5">
        <v>1</v>
      </c>
      <c r="R140" s="5">
        <v>11</v>
      </c>
      <c r="S140" s="5">
        <v>0</v>
      </c>
    </row>
    <row r="141" spans="1:19" ht="15.9" customHeight="1" x14ac:dyDescent="0.3">
      <c r="A141" s="4">
        <v>11480022</v>
      </c>
      <c r="B141" s="4" t="s">
        <v>161</v>
      </c>
      <c r="C141" s="2">
        <v>10</v>
      </c>
      <c r="D141" s="2">
        <v>0</v>
      </c>
      <c r="E141" s="2">
        <v>10</v>
      </c>
      <c r="F141" s="5">
        <v>0</v>
      </c>
      <c r="G141" s="5">
        <v>0</v>
      </c>
      <c r="H141" s="5">
        <v>1</v>
      </c>
      <c r="I141" s="5">
        <v>0</v>
      </c>
      <c r="J141" s="5">
        <v>0</v>
      </c>
      <c r="K141" s="5">
        <v>0</v>
      </c>
      <c r="L141" s="5">
        <v>1</v>
      </c>
      <c r="M141" s="5">
        <v>0</v>
      </c>
      <c r="N141" s="5">
        <v>4</v>
      </c>
      <c r="O141" s="5">
        <v>0</v>
      </c>
      <c r="P141" s="5">
        <v>0</v>
      </c>
      <c r="Q141" s="5">
        <v>0</v>
      </c>
      <c r="R141" s="5">
        <v>4</v>
      </c>
      <c r="S141" s="5">
        <v>0</v>
      </c>
    </row>
    <row r="142" spans="1:19" ht="15.9" customHeight="1" x14ac:dyDescent="0.3">
      <c r="A142" s="4">
        <v>11480027</v>
      </c>
      <c r="B142" s="4" t="s">
        <v>192</v>
      </c>
      <c r="C142" s="2">
        <v>54</v>
      </c>
      <c r="D142" s="2">
        <v>5</v>
      </c>
      <c r="E142" s="2">
        <v>59</v>
      </c>
      <c r="F142" s="5">
        <v>7</v>
      </c>
      <c r="G142" s="5">
        <v>3</v>
      </c>
      <c r="H142" s="5">
        <v>4</v>
      </c>
      <c r="I142" s="5">
        <v>0</v>
      </c>
      <c r="J142" s="5">
        <v>7</v>
      </c>
      <c r="K142" s="5">
        <v>0</v>
      </c>
      <c r="L142" s="5">
        <v>7</v>
      </c>
      <c r="M142" s="5">
        <v>0</v>
      </c>
      <c r="N142" s="5">
        <v>7</v>
      </c>
      <c r="O142" s="5">
        <v>0</v>
      </c>
      <c r="P142" s="5">
        <v>7</v>
      </c>
      <c r="Q142" s="5">
        <v>0</v>
      </c>
      <c r="R142" s="5">
        <v>15</v>
      </c>
      <c r="S142" s="5">
        <v>2</v>
      </c>
    </row>
    <row r="143" spans="1:19" ht="15.9" customHeight="1" x14ac:dyDescent="0.3">
      <c r="A143" s="4">
        <v>11480028</v>
      </c>
      <c r="B143" s="4" t="s">
        <v>162</v>
      </c>
      <c r="C143" s="2">
        <v>16</v>
      </c>
      <c r="D143" s="2">
        <v>3</v>
      </c>
      <c r="E143" s="2">
        <v>19</v>
      </c>
      <c r="F143" s="5">
        <v>1</v>
      </c>
      <c r="G143" s="5">
        <v>0</v>
      </c>
      <c r="H143" s="5">
        <v>2</v>
      </c>
      <c r="I143" s="5">
        <v>0</v>
      </c>
      <c r="J143" s="5">
        <v>4</v>
      </c>
      <c r="K143" s="5">
        <v>1</v>
      </c>
      <c r="L143" s="5">
        <v>5</v>
      </c>
      <c r="M143" s="5">
        <v>0</v>
      </c>
      <c r="N143" s="5">
        <v>2</v>
      </c>
      <c r="O143" s="5">
        <v>1</v>
      </c>
      <c r="P143" s="5">
        <v>0</v>
      </c>
      <c r="Q143" s="5">
        <v>1</v>
      </c>
      <c r="R143" s="5">
        <v>2</v>
      </c>
      <c r="S143" s="5">
        <v>0</v>
      </c>
    </row>
    <row r="144" spans="1:19" ht="15.9" customHeight="1" x14ac:dyDescent="0.3">
      <c r="A144" s="4">
        <v>11480037</v>
      </c>
      <c r="B144" s="4" t="s">
        <v>193</v>
      </c>
      <c r="C144" s="2">
        <v>4</v>
      </c>
      <c r="D144" s="2">
        <v>1</v>
      </c>
      <c r="E144" s="2">
        <v>5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3</v>
      </c>
      <c r="Q144" s="5">
        <v>1</v>
      </c>
      <c r="R144" s="5">
        <v>1</v>
      </c>
      <c r="S144" s="5">
        <v>0</v>
      </c>
    </row>
    <row r="145" spans="1:19" ht="15.9" customHeight="1" x14ac:dyDescent="0.3">
      <c r="A145" s="4">
        <v>11650004</v>
      </c>
      <c r="B145" s="4" t="s">
        <v>73</v>
      </c>
      <c r="C145" s="2">
        <v>45</v>
      </c>
      <c r="D145" s="2">
        <v>3</v>
      </c>
      <c r="E145" s="2">
        <v>48</v>
      </c>
      <c r="F145" s="5">
        <v>0</v>
      </c>
      <c r="G145" s="5">
        <v>0</v>
      </c>
      <c r="H145" s="5">
        <v>3</v>
      </c>
      <c r="I145" s="5">
        <v>1</v>
      </c>
      <c r="J145" s="5">
        <v>8</v>
      </c>
      <c r="K145" s="5">
        <v>0</v>
      </c>
      <c r="L145" s="5">
        <v>0</v>
      </c>
      <c r="M145" s="5">
        <v>1</v>
      </c>
      <c r="N145" s="5">
        <v>6</v>
      </c>
      <c r="O145" s="5">
        <v>0</v>
      </c>
      <c r="P145" s="5">
        <v>12</v>
      </c>
      <c r="Q145" s="5">
        <v>0</v>
      </c>
      <c r="R145" s="5">
        <v>16</v>
      </c>
      <c r="S145" s="5">
        <v>1</v>
      </c>
    </row>
    <row r="146" spans="1:19" ht="15.9" customHeight="1" x14ac:dyDescent="0.3">
      <c r="A146" s="4">
        <v>11650014</v>
      </c>
      <c r="B146" s="4" t="s">
        <v>74</v>
      </c>
      <c r="C146" s="2">
        <v>13</v>
      </c>
      <c r="D146" s="2">
        <v>2</v>
      </c>
      <c r="E146" s="2">
        <v>15</v>
      </c>
      <c r="F146" s="5">
        <v>0</v>
      </c>
      <c r="G146" s="5">
        <v>0</v>
      </c>
      <c r="H146" s="5">
        <v>0</v>
      </c>
      <c r="I146" s="5">
        <v>0</v>
      </c>
      <c r="J146" s="5">
        <v>1</v>
      </c>
      <c r="K146" s="5">
        <v>0</v>
      </c>
      <c r="L146" s="5">
        <v>1</v>
      </c>
      <c r="M146" s="5">
        <v>0</v>
      </c>
      <c r="N146" s="5">
        <v>2</v>
      </c>
      <c r="O146" s="5">
        <v>0</v>
      </c>
      <c r="P146" s="5">
        <v>1</v>
      </c>
      <c r="Q146" s="5">
        <v>0</v>
      </c>
      <c r="R146" s="5">
        <v>8</v>
      </c>
      <c r="S146" s="5">
        <v>2</v>
      </c>
    </row>
    <row r="147" spans="1:19" ht="15.9" customHeight="1" x14ac:dyDescent="0.3">
      <c r="A147" s="4">
        <v>11650016</v>
      </c>
      <c r="B147" s="4" t="s">
        <v>75</v>
      </c>
      <c r="C147" s="2">
        <v>20</v>
      </c>
      <c r="D147" s="2">
        <v>0</v>
      </c>
      <c r="E147" s="2">
        <v>20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1</v>
      </c>
      <c r="M147" s="5">
        <v>0</v>
      </c>
      <c r="N147" s="5">
        <v>3</v>
      </c>
      <c r="O147" s="5">
        <v>0</v>
      </c>
      <c r="P147" s="5">
        <v>5</v>
      </c>
      <c r="Q147" s="5">
        <v>0</v>
      </c>
      <c r="R147" s="5">
        <v>11</v>
      </c>
      <c r="S147" s="5">
        <v>0</v>
      </c>
    </row>
    <row r="148" spans="1:19" ht="15.9" customHeight="1" x14ac:dyDescent="0.3">
      <c r="A148" s="4">
        <v>11650017</v>
      </c>
      <c r="B148" s="4" t="s">
        <v>76</v>
      </c>
      <c r="C148" s="2">
        <v>13</v>
      </c>
      <c r="D148" s="2">
        <v>2</v>
      </c>
      <c r="E148" s="2">
        <v>15</v>
      </c>
      <c r="F148" s="5">
        <v>0</v>
      </c>
      <c r="G148" s="5">
        <v>0</v>
      </c>
      <c r="H148" s="5">
        <v>0</v>
      </c>
      <c r="I148" s="5">
        <v>0</v>
      </c>
      <c r="J148" s="5">
        <v>1</v>
      </c>
      <c r="K148" s="5">
        <v>0</v>
      </c>
      <c r="L148" s="5">
        <v>0</v>
      </c>
      <c r="M148" s="5">
        <v>0</v>
      </c>
      <c r="N148" s="5">
        <v>1</v>
      </c>
      <c r="O148" s="5">
        <v>0</v>
      </c>
      <c r="P148" s="5">
        <v>2</v>
      </c>
      <c r="Q148" s="5">
        <v>0</v>
      </c>
      <c r="R148" s="5">
        <v>9</v>
      </c>
      <c r="S148" s="5">
        <v>2</v>
      </c>
    </row>
    <row r="149" spans="1:19" ht="15.9" customHeight="1" x14ac:dyDescent="0.3">
      <c r="A149" s="4">
        <v>11650018</v>
      </c>
      <c r="B149" s="4" t="s">
        <v>77</v>
      </c>
      <c r="C149" s="2">
        <v>45</v>
      </c>
      <c r="D149" s="2">
        <v>2</v>
      </c>
      <c r="E149" s="2">
        <v>47</v>
      </c>
      <c r="F149" s="5">
        <v>1</v>
      </c>
      <c r="G149" s="5">
        <v>0</v>
      </c>
      <c r="H149" s="5">
        <v>2</v>
      </c>
      <c r="I149" s="5">
        <v>1</v>
      </c>
      <c r="J149" s="5">
        <v>4</v>
      </c>
      <c r="K149" s="5">
        <v>0</v>
      </c>
      <c r="L149" s="5">
        <v>10</v>
      </c>
      <c r="M149" s="5">
        <v>0</v>
      </c>
      <c r="N149" s="5">
        <v>3</v>
      </c>
      <c r="O149" s="5">
        <v>0</v>
      </c>
      <c r="P149" s="5">
        <v>6</v>
      </c>
      <c r="Q149" s="5">
        <v>0</v>
      </c>
      <c r="R149" s="5">
        <v>19</v>
      </c>
      <c r="S149" s="5">
        <v>1</v>
      </c>
    </row>
    <row r="150" spans="1:19" ht="15.9" customHeight="1" x14ac:dyDescent="0.3">
      <c r="A150" s="4">
        <v>11650026</v>
      </c>
      <c r="B150" s="4" t="s">
        <v>78</v>
      </c>
      <c r="C150" s="2">
        <v>3</v>
      </c>
      <c r="D150" s="2">
        <v>0</v>
      </c>
      <c r="E150" s="2">
        <v>3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3</v>
      </c>
      <c r="S150" s="5">
        <v>0</v>
      </c>
    </row>
    <row r="151" spans="1:19" ht="15.9" customHeight="1" x14ac:dyDescent="0.3">
      <c r="A151" s="4">
        <v>11650034</v>
      </c>
      <c r="B151" s="4" t="s">
        <v>79</v>
      </c>
      <c r="C151" s="2">
        <v>52</v>
      </c>
      <c r="D151" s="2">
        <v>3</v>
      </c>
      <c r="E151" s="2">
        <v>55</v>
      </c>
      <c r="F151" s="5">
        <v>3</v>
      </c>
      <c r="G151" s="5">
        <v>0</v>
      </c>
      <c r="H151" s="5">
        <v>6</v>
      </c>
      <c r="I151" s="5">
        <v>0</v>
      </c>
      <c r="J151" s="5">
        <v>2</v>
      </c>
      <c r="K151" s="5">
        <v>0</v>
      </c>
      <c r="L151" s="5">
        <v>4</v>
      </c>
      <c r="M151" s="5">
        <v>0</v>
      </c>
      <c r="N151" s="5">
        <v>0</v>
      </c>
      <c r="O151" s="5">
        <v>0</v>
      </c>
      <c r="P151" s="5">
        <v>16</v>
      </c>
      <c r="Q151" s="5">
        <v>1</v>
      </c>
      <c r="R151" s="5">
        <v>21</v>
      </c>
      <c r="S151" s="5">
        <v>2</v>
      </c>
    </row>
    <row r="152" spans="1:19" ht="15.9" customHeight="1" x14ac:dyDescent="0.3">
      <c r="A152" s="4">
        <v>11660001</v>
      </c>
      <c r="B152" s="4" t="s">
        <v>163</v>
      </c>
      <c r="C152" s="2">
        <v>86</v>
      </c>
      <c r="D152" s="2">
        <v>19</v>
      </c>
      <c r="E152" s="2">
        <v>105</v>
      </c>
      <c r="F152" s="5">
        <v>9</v>
      </c>
      <c r="G152" s="5">
        <v>3</v>
      </c>
      <c r="H152" s="5">
        <v>11</v>
      </c>
      <c r="I152" s="5">
        <v>2</v>
      </c>
      <c r="J152" s="5">
        <v>11</v>
      </c>
      <c r="K152" s="5">
        <v>2</v>
      </c>
      <c r="L152" s="5">
        <v>3</v>
      </c>
      <c r="M152" s="5">
        <v>2</v>
      </c>
      <c r="N152" s="5">
        <v>7</v>
      </c>
      <c r="O152" s="5">
        <v>0</v>
      </c>
      <c r="P152" s="5">
        <v>12</v>
      </c>
      <c r="Q152" s="5">
        <v>5</v>
      </c>
      <c r="R152" s="5">
        <v>33</v>
      </c>
      <c r="S152" s="5">
        <v>5</v>
      </c>
    </row>
    <row r="153" spans="1:19" ht="15.9" customHeight="1" x14ac:dyDescent="0.3">
      <c r="A153" s="4">
        <v>11660003</v>
      </c>
      <c r="B153" s="4" t="s">
        <v>164</v>
      </c>
      <c r="C153" s="2">
        <v>31</v>
      </c>
      <c r="D153" s="2">
        <v>3</v>
      </c>
      <c r="E153" s="2">
        <v>34</v>
      </c>
      <c r="F153" s="5">
        <v>1</v>
      </c>
      <c r="G153" s="5">
        <v>0</v>
      </c>
      <c r="H153" s="5">
        <v>2</v>
      </c>
      <c r="I153" s="5">
        <v>0</v>
      </c>
      <c r="J153" s="5">
        <v>0</v>
      </c>
      <c r="K153" s="5">
        <v>1</v>
      </c>
      <c r="L153" s="5">
        <v>3</v>
      </c>
      <c r="M153" s="5">
        <v>0</v>
      </c>
      <c r="N153" s="5">
        <v>0</v>
      </c>
      <c r="O153" s="5">
        <v>0</v>
      </c>
      <c r="P153" s="5">
        <v>4</v>
      </c>
      <c r="Q153" s="5">
        <v>0</v>
      </c>
      <c r="R153" s="5">
        <v>21</v>
      </c>
      <c r="S153" s="5">
        <v>2</v>
      </c>
    </row>
    <row r="154" spans="1:19" ht="15.9" customHeight="1" x14ac:dyDescent="0.3">
      <c r="A154" s="4">
        <v>11660007</v>
      </c>
      <c r="B154" s="4" t="s">
        <v>165</v>
      </c>
      <c r="C154" s="2">
        <v>27</v>
      </c>
      <c r="D154" s="2">
        <v>3</v>
      </c>
      <c r="E154" s="2">
        <v>30</v>
      </c>
      <c r="F154" s="5">
        <v>0</v>
      </c>
      <c r="G154" s="5">
        <v>0</v>
      </c>
      <c r="H154" s="5">
        <v>1</v>
      </c>
      <c r="I154" s="5">
        <v>0</v>
      </c>
      <c r="J154" s="5">
        <v>2</v>
      </c>
      <c r="K154" s="5">
        <v>0</v>
      </c>
      <c r="L154" s="5">
        <v>0</v>
      </c>
      <c r="M154" s="5">
        <v>0</v>
      </c>
      <c r="N154" s="5">
        <v>4</v>
      </c>
      <c r="O154" s="5">
        <v>2</v>
      </c>
      <c r="P154" s="5">
        <v>9</v>
      </c>
      <c r="Q154" s="5">
        <v>0</v>
      </c>
      <c r="R154" s="5">
        <v>11</v>
      </c>
      <c r="S154" s="5">
        <v>1</v>
      </c>
    </row>
    <row r="155" spans="1:19" ht="15.9" customHeight="1" x14ac:dyDescent="0.3">
      <c r="A155" s="4">
        <v>11660008</v>
      </c>
      <c r="B155" s="4" t="s">
        <v>166</v>
      </c>
      <c r="C155" s="2">
        <v>16</v>
      </c>
      <c r="D155" s="2">
        <v>1</v>
      </c>
      <c r="E155" s="2">
        <v>17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5</v>
      </c>
      <c r="Q155" s="5">
        <v>0</v>
      </c>
      <c r="R155" s="5">
        <v>11</v>
      </c>
      <c r="S155" s="5">
        <v>1</v>
      </c>
    </row>
    <row r="156" spans="1:19" ht="15.9" customHeight="1" x14ac:dyDescent="0.3">
      <c r="A156" s="4">
        <v>11660009</v>
      </c>
      <c r="B156" s="4" t="s">
        <v>167</v>
      </c>
      <c r="C156" s="2">
        <v>94</v>
      </c>
      <c r="D156" s="2">
        <v>27</v>
      </c>
      <c r="E156" s="2">
        <v>121</v>
      </c>
      <c r="F156" s="5">
        <v>27</v>
      </c>
      <c r="G156" s="5">
        <v>21</v>
      </c>
      <c r="H156" s="5">
        <v>5</v>
      </c>
      <c r="I156" s="5">
        <v>1</v>
      </c>
      <c r="J156" s="5">
        <v>7</v>
      </c>
      <c r="K156" s="5">
        <v>0</v>
      </c>
      <c r="L156" s="5">
        <v>4</v>
      </c>
      <c r="M156" s="5">
        <v>1</v>
      </c>
      <c r="N156" s="5">
        <v>4</v>
      </c>
      <c r="O156" s="5">
        <v>0</v>
      </c>
      <c r="P156" s="5">
        <v>18</v>
      </c>
      <c r="Q156" s="5">
        <v>2</v>
      </c>
      <c r="R156" s="5">
        <v>29</v>
      </c>
      <c r="S156" s="5">
        <v>2</v>
      </c>
    </row>
    <row r="157" spans="1:19" ht="15.9" customHeight="1" x14ac:dyDescent="0.3">
      <c r="A157" s="4">
        <v>11660011</v>
      </c>
      <c r="B157" s="4" t="s">
        <v>168</v>
      </c>
      <c r="C157" s="2">
        <v>33</v>
      </c>
      <c r="D157" s="2">
        <v>5</v>
      </c>
      <c r="E157" s="2">
        <v>38</v>
      </c>
      <c r="F157" s="5">
        <v>0</v>
      </c>
      <c r="G157" s="5">
        <v>0</v>
      </c>
      <c r="H157" s="5">
        <v>1</v>
      </c>
      <c r="I157" s="5">
        <v>0</v>
      </c>
      <c r="J157" s="5">
        <v>0</v>
      </c>
      <c r="K157" s="5">
        <v>0</v>
      </c>
      <c r="L157" s="5">
        <v>1</v>
      </c>
      <c r="M157" s="5">
        <v>0</v>
      </c>
      <c r="N157" s="5">
        <v>1</v>
      </c>
      <c r="O157" s="5">
        <v>0</v>
      </c>
      <c r="P157" s="5">
        <v>7</v>
      </c>
      <c r="Q157" s="5">
        <v>0</v>
      </c>
      <c r="R157" s="5">
        <v>23</v>
      </c>
      <c r="S157" s="5">
        <v>5</v>
      </c>
    </row>
    <row r="158" spans="1:19" ht="15.9" customHeight="1" x14ac:dyDescent="0.3">
      <c r="A158" s="4">
        <v>11660019</v>
      </c>
      <c r="B158" s="4" t="s">
        <v>169</v>
      </c>
      <c r="C158" s="2">
        <v>20</v>
      </c>
      <c r="D158" s="2">
        <v>1</v>
      </c>
      <c r="E158" s="2">
        <v>21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0</v>
      </c>
      <c r="L158" s="5">
        <v>1</v>
      </c>
      <c r="M158" s="5">
        <v>0</v>
      </c>
      <c r="N158" s="5">
        <v>3</v>
      </c>
      <c r="O158" s="5">
        <v>0</v>
      </c>
      <c r="P158" s="5">
        <v>6</v>
      </c>
      <c r="Q158" s="5">
        <v>1</v>
      </c>
      <c r="R158" s="5">
        <v>9</v>
      </c>
      <c r="S158" s="5">
        <v>0</v>
      </c>
    </row>
    <row r="159" spans="1:19" ht="15.9" customHeight="1" x14ac:dyDescent="0.3">
      <c r="A159" s="4">
        <v>11660020</v>
      </c>
      <c r="B159" s="4" t="s">
        <v>170</v>
      </c>
      <c r="C159" s="2">
        <v>62</v>
      </c>
      <c r="D159" s="2">
        <v>12</v>
      </c>
      <c r="E159" s="2">
        <v>74</v>
      </c>
      <c r="F159" s="5">
        <v>1</v>
      </c>
      <c r="G159" s="5">
        <v>0</v>
      </c>
      <c r="H159" s="5">
        <v>9</v>
      </c>
      <c r="I159" s="5">
        <v>0</v>
      </c>
      <c r="J159" s="5">
        <v>11</v>
      </c>
      <c r="K159" s="5">
        <v>1</v>
      </c>
      <c r="L159" s="5">
        <v>7</v>
      </c>
      <c r="M159" s="5">
        <v>0</v>
      </c>
      <c r="N159" s="5">
        <v>1</v>
      </c>
      <c r="O159" s="5">
        <v>1</v>
      </c>
      <c r="P159" s="5">
        <v>5</v>
      </c>
      <c r="Q159" s="5">
        <v>3</v>
      </c>
      <c r="R159" s="5">
        <v>28</v>
      </c>
      <c r="S159" s="5">
        <v>7</v>
      </c>
    </row>
    <row r="160" spans="1:19" ht="15.9" customHeight="1" x14ac:dyDescent="0.3">
      <c r="A160" s="4">
        <v>11660021</v>
      </c>
      <c r="B160" s="4" t="s">
        <v>171</v>
      </c>
      <c r="C160" s="2">
        <v>24</v>
      </c>
      <c r="D160" s="2">
        <v>1</v>
      </c>
      <c r="E160" s="2">
        <v>25</v>
      </c>
      <c r="F160" s="5">
        <v>1</v>
      </c>
      <c r="G160" s="5">
        <v>0</v>
      </c>
      <c r="H160" s="5">
        <v>2</v>
      </c>
      <c r="I160" s="5">
        <v>0</v>
      </c>
      <c r="J160" s="5">
        <v>1</v>
      </c>
      <c r="K160" s="5">
        <v>0</v>
      </c>
      <c r="L160" s="5">
        <v>2</v>
      </c>
      <c r="M160" s="5">
        <v>1</v>
      </c>
      <c r="N160" s="5">
        <v>4</v>
      </c>
      <c r="O160" s="5">
        <v>0</v>
      </c>
      <c r="P160" s="5">
        <v>3</v>
      </c>
      <c r="Q160" s="5">
        <v>0</v>
      </c>
      <c r="R160" s="5">
        <v>11</v>
      </c>
      <c r="S160" s="5">
        <v>0</v>
      </c>
    </row>
    <row r="161" spans="1:19" ht="15.9" customHeight="1" x14ac:dyDescent="0.3">
      <c r="A161" s="4">
        <v>11660031</v>
      </c>
      <c r="B161" s="4" t="s">
        <v>172</v>
      </c>
      <c r="C161" s="2">
        <v>20</v>
      </c>
      <c r="D161" s="2">
        <v>0</v>
      </c>
      <c r="E161" s="2">
        <v>20</v>
      </c>
      <c r="F161" s="5">
        <v>1</v>
      </c>
      <c r="G161" s="5">
        <v>0</v>
      </c>
      <c r="H161" s="5">
        <v>6</v>
      </c>
      <c r="I161" s="5">
        <v>0</v>
      </c>
      <c r="J161" s="5">
        <v>1</v>
      </c>
      <c r="K161" s="5">
        <v>0</v>
      </c>
      <c r="L161" s="5">
        <v>2</v>
      </c>
      <c r="M161" s="5">
        <v>0</v>
      </c>
      <c r="N161" s="5">
        <v>2</v>
      </c>
      <c r="O161" s="5">
        <v>0</v>
      </c>
      <c r="P161" s="5">
        <v>1</v>
      </c>
      <c r="Q161" s="5">
        <v>0</v>
      </c>
      <c r="R161" s="5">
        <v>7</v>
      </c>
      <c r="S161" s="5">
        <v>0</v>
      </c>
    </row>
    <row r="162" spans="1:19" ht="15.9" customHeight="1" x14ac:dyDescent="0.3">
      <c r="A162" s="4">
        <v>11660032</v>
      </c>
      <c r="B162" s="4" t="s">
        <v>173</v>
      </c>
      <c r="C162" s="2">
        <v>25</v>
      </c>
      <c r="D162" s="2">
        <v>2</v>
      </c>
      <c r="E162" s="2">
        <v>27</v>
      </c>
      <c r="F162" s="5">
        <v>0</v>
      </c>
      <c r="G162" s="5">
        <v>0</v>
      </c>
      <c r="H162" s="5">
        <v>2</v>
      </c>
      <c r="I162" s="5">
        <v>0</v>
      </c>
      <c r="J162" s="5">
        <v>1</v>
      </c>
      <c r="K162" s="5">
        <v>1</v>
      </c>
      <c r="L162" s="5">
        <v>2</v>
      </c>
      <c r="M162" s="5">
        <v>0</v>
      </c>
      <c r="N162" s="5">
        <v>1</v>
      </c>
      <c r="O162" s="5">
        <v>0</v>
      </c>
      <c r="P162" s="5">
        <v>6</v>
      </c>
      <c r="Q162" s="5">
        <v>0</v>
      </c>
      <c r="R162" s="5">
        <v>13</v>
      </c>
      <c r="S162" s="5">
        <v>1</v>
      </c>
    </row>
    <row r="163" spans="1:19" ht="15.9" customHeight="1" x14ac:dyDescent="0.3">
      <c r="A163" s="4">
        <v>11660038</v>
      </c>
      <c r="B163" s="4" t="s">
        <v>174</v>
      </c>
      <c r="C163" s="2">
        <v>15</v>
      </c>
      <c r="D163" s="2">
        <v>1</v>
      </c>
      <c r="E163" s="2">
        <v>16</v>
      </c>
      <c r="F163" s="5">
        <v>0</v>
      </c>
      <c r="G163" s="5">
        <v>0</v>
      </c>
      <c r="H163" s="5">
        <v>1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1</v>
      </c>
      <c r="Q163" s="5">
        <v>1</v>
      </c>
      <c r="R163" s="5">
        <v>13</v>
      </c>
      <c r="S163" s="5">
        <v>0</v>
      </c>
    </row>
    <row r="164" spans="1:19" ht="12.9" customHeight="1" x14ac:dyDescent="0.3">
      <c r="A164" s="4">
        <v>11660041</v>
      </c>
      <c r="B164" s="4" t="s">
        <v>175</v>
      </c>
      <c r="C164" s="2">
        <v>32</v>
      </c>
      <c r="D164" s="2">
        <v>5</v>
      </c>
      <c r="E164" s="2">
        <v>37</v>
      </c>
      <c r="F164" s="5">
        <v>0</v>
      </c>
      <c r="G164" s="5">
        <v>0</v>
      </c>
      <c r="H164" s="5">
        <v>4</v>
      </c>
      <c r="I164" s="5">
        <v>1</v>
      </c>
      <c r="J164" s="5">
        <v>6</v>
      </c>
      <c r="K164" s="5">
        <v>1</v>
      </c>
      <c r="L164" s="5">
        <v>2</v>
      </c>
      <c r="M164" s="5">
        <v>1</v>
      </c>
      <c r="N164" s="5">
        <v>2</v>
      </c>
      <c r="O164" s="5">
        <v>0</v>
      </c>
      <c r="P164" s="5">
        <v>8</v>
      </c>
      <c r="Q164" s="5">
        <v>0</v>
      </c>
      <c r="R164" s="5">
        <v>10</v>
      </c>
      <c r="S164" s="5">
        <v>2</v>
      </c>
    </row>
    <row r="165" spans="1:19" ht="15.9" customHeight="1" x14ac:dyDescent="0.3">
      <c r="A165" s="4">
        <v>11810001</v>
      </c>
      <c r="B165" s="4" t="s">
        <v>183</v>
      </c>
      <c r="C165" s="2">
        <v>104</v>
      </c>
      <c r="D165" s="2">
        <v>13</v>
      </c>
      <c r="E165" s="2">
        <v>117</v>
      </c>
      <c r="F165" s="5">
        <v>15</v>
      </c>
      <c r="G165" s="5">
        <v>3</v>
      </c>
      <c r="H165" s="5">
        <v>10</v>
      </c>
      <c r="I165" s="5">
        <v>3</v>
      </c>
      <c r="J165" s="5">
        <v>11</v>
      </c>
      <c r="K165" s="5">
        <v>2</v>
      </c>
      <c r="L165" s="5">
        <v>11</v>
      </c>
      <c r="M165" s="5">
        <v>0</v>
      </c>
      <c r="N165" s="5">
        <v>4</v>
      </c>
      <c r="O165" s="5">
        <v>0</v>
      </c>
      <c r="P165" s="5">
        <v>24</v>
      </c>
      <c r="Q165" s="5">
        <v>1</v>
      </c>
      <c r="R165" s="5">
        <v>29</v>
      </c>
      <c r="S165" s="5">
        <v>4</v>
      </c>
    </row>
    <row r="166" spans="1:19" ht="15.9" customHeight="1" x14ac:dyDescent="0.3">
      <c r="A166" s="4">
        <v>11810003</v>
      </c>
      <c r="B166" s="4" t="s">
        <v>80</v>
      </c>
      <c r="C166" s="2">
        <v>26</v>
      </c>
      <c r="D166" s="2">
        <v>1</v>
      </c>
      <c r="E166" s="2">
        <v>27</v>
      </c>
      <c r="F166" s="5">
        <v>2</v>
      </c>
      <c r="G166" s="5">
        <v>0</v>
      </c>
      <c r="H166" s="5">
        <v>3</v>
      </c>
      <c r="I166" s="5">
        <v>0</v>
      </c>
      <c r="J166" s="5">
        <v>4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16</v>
      </c>
      <c r="S166" s="5">
        <v>1</v>
      </c>
    </row>
    <row r="167" spans="1:19" ht="15.9" customHeight="1" x14ac:dyDescent="0.3">
      <c r="A167" s="4">
        <v>11810008</v>
      </c>
      <c r="B167" s="4" t="s">
        <v>81</v>
      </c>
      <c r="C167" s="2">
        <v>36</v>
      </c>
      <c r="D167" s="2">
        <v>12</v>
      </c>
      <c r="E167" s="2">
        <v>48</v>
      </c>
      <c r="F167" s="5">
        <v>1</v>
      </c>
      <c r="G167" s="5">
        <v>0</v>
      </c>
      <c r="H167" s="5">
        <v>2</v>
      </c>
      <c r="I167" s="5">
        <v>1</v>
      </c>
      <c r="J167" s="5">
        <v>6</v>
      </c>
      <c r="K167" s="5">
        <v>1</v>
      </c>
      <c r="L167" s="5">
        <v>2</v>
      </c>
      <c r="M167" s="5">
        <v>0</v>
      </c>
      <c r="N167" s="5">
        <v>3</v>
      </c>
      <c r="O167" s="5">
        <v>0</v>
      </c>
      <c r="P167" s="5">
        <v>5</v>
      </c>
      <c r="Q167" s="5">
        <v>0</v>
      </c>
      <c r="R167" s="5">
        <v>17</v>
      </c>
      <c r="S167" s="5">
        <v>10</v>
      </c>
    </row>
    <row r="168" spans="1:19" ht="15.9" customHeight="1" x14ac:dyDescent="0.3">
      <c r="A168" s="4">
        <v>11810013</v>
      </c>
      <c r="B168" s="4" t="s">
        <v>82</v>
      </c>
      <c r="C168" s="2">
        <v>21</v>
      </c>
      <c r="D168" s="2">
        <v>9</v>
      </c>
      <c r="E168" s="2">
        <v>30</v>
      </c>
      <c r="F168" s="5">
        <v>1</v>
      </c>
      <c r="G168" s="5">
        <v>2</v>
      </c>
      <c r="H168" s="5">
        <v>1</v>
      </c>
      <c r="I168" s="5">
        <v>1</v>
      </c>
      <c r="J168" s="5">
        <v>4</v>
      </c>
      <c r="K168" s="5">
        <v>1</v>
      </c>
      <c r="L168" s="5">
        <v>0</v>
      </c>
      <c r="M168" s="5">
        <v>0</v>
      </c>
      <c r="N168" s="5">
        <v>2</v>
      </c>
      <c r="O168" s="5">
        <v>0</v>
      </c>
      <c r="P168" s="5">
        <v>4</v>
      </c>
      <c r="Q168" s="5">
        <v>0</v>
      </c>
      <c r="R168" s="5">
        <v>9</v>
      </c>
      <c r="S168" s="5">
        <v>5</v>
      </c>
    </row>
    <row r="169" spans="1:19" ht="15.9" customHeight="1" x14ac:dyDescent="0.3">
      <c r="A169" s="4">
        <v>11810015</v>
      </c>
      <c r="B169" s="4" t="s">
        <v>83</v>
      </c>
      <c r="C169" s="2">
        <v>88</v>
      </c>
      <c r="D169" s="2">
        <v>20</v>
      </c>
      <c r="E169" s="2">
        <v>108</v>
      </c>
      <c r="F169" s="5">
        <v>13</v>
      </c>
      <c r="G169" s="5">
        <v>3</v>
      </c>
      <c r="H169" s="5">
        <v>13</v>
      </c>
      <c r="I169" s="5">
        <v>2</v>
      </c>
      <c r="J169" s="5">
        <v>14</v>
      </c>
      <c r="K169" s="5">
        <v>1</v>
      </c>
      <c r="L169" s="5">
        <v>12</v>
      </c>
      <c r="M169" s="5">
        <v>2</v>
      </c>
      <c r="N169" s="5">
        <v>4</v>
      </c>
      <c r="O169" s="5">
        <v>0</v>
      </c>
      <c r="P169" s="5">
        <v>8</v>
      </c>
      <c r="Q169" s="5">
        <v>3</v>
      </c>
      <c r="R169" s="5">
        <v>24</v>
      </c>
      <c r="S169" s="5">
        <v>9</v>
      </c>
    </row>
    <row r="170" spans="1:19" ht="15.9" customHeight="1" x14ac:dyDescent="0.3">
      <c r="A170" s="4">
        <v>11810024</v>
      </c>
      <c r="B170" s="4" t="s">
        <v>84</v>
      </c>
      <c r="C170" s="2">
        <v>52</v>
      </c>
      <c r="D170" s="2">
        <v>5</v>
      </c>
      <c r="E170" s="2">
        <v>57</v>
      </c>
      <c r="F170" s="5">
        <v>2</v>
      </c>
      <c r="G170" s="5">
        <v>0</v>
      </c>
      <c r="H170" s="5">
        <v>3</v>
      </c>
      <c r="I170" s="5">
        <v>0</v>
      </c>
      <c r="J170" s="5">
        <v>8</v>
      </c>
      <c r="K170" s="5">
        <v>0</v>
      </c>
      <c r="L170" s="5">
        <v>6</v>
      </c>
      <c r="M170" s="5">
        <v>0</v>
      </c>
      <c r="N170" s="5">
        <v>2</v>
      </c>
      <c r="O170" s="5">
        <v>0</v>
      </c>
      <c r="P170" s="5">
        <v>11</v>
      </c>
      <c r="Q170" s="5">
        <v>1</v>
      </c>
      <c r="R170" s="5">
        <v>20</v>
      </c>
      <c r="S170" s="5">
        <v>4</v>
      </c>
    </row>
    <row r="171" spans="1:19" ht="15.9" customHeight="1" x14ac:dyDescent="0.3">
      <c r="A171" s="4">
        <v>11810028</v>
      </c>
      <c r="B171" s="4" t="s">
        <v>85</v>
      </c>
      <c r="C171" s="2">
        <v>64</v>
      </c>
      <c r="D171" s="2">
        <v>11</v>
      </c>
      <c r="E171" s="2">
        <v>75</v>
      </c>
      <c r="F171" s="5">
        <v>0</v>
      </c>
      <c r="G171" s="5">
        <v>0</v>
      </c>
      <c r="H171" s="5">
        <v>6</v>
      </c>
      <c r="I171" s="5">
        <v>3</v>
      </c>
      <c r="J171" s="5">
        <v>6</v>
      </c>
      <c r="K171" s="5">
        <v>1</v>
      </c>
      <c r="L171" s="5">
        <v>5</v>
      </c>
      <c r="M171" s="5">
        <v>0</v>
      </c>
      <c r="N171" s="5">
        <v>6</v>
      </c>
      <c r="O171" s="5">
        <v>1</v>
      </c>
      <c r="P171" s="5">
        <v>8</v>
      </c>
      <c r="Q171" s="5">
        <v>0</v>
      </c>
      <c r="R171" s="5">
        <v>33</v>
      </c>
      <c r="S171" s="5">
        <v>6</v>
      </c>
    </row>
    <row r="172" spans="1:19" ht="15.9" customHeight="1" x14ac:dyDescent="0.3">
      <c r="A172" s="4">
        <v>11810030</v>
      </c>
      <c r="B172" s="4" t="s">
        <v>86</v>
      </c>
      <c r="C172" s="2">
        <v>24</v>
      </c>
      <c r="D172" s="2">
        <v>5</v>
      </c>
      <c r="E172" s="2">
        <v>29</v>
      </c>
      <c r="F172" s="5">
        <v>0</v>
      </c>
      <c r="G172" s="5">
        <v>0</v>
      </c>
      <c r="H172" s="5">
        <v>1</v>
      </c>
      <c r="I172" s="5">
        <v>1</v>
      </c>
      <c r="J172" s="5">
        <v>1</v>
      </c>
      <c r="K172" s="5">
        <v>0</v>
      </c>
      <c r="L172" s="5">
        <v>2</v>
      </c>
      <c r="M172" s="5">
        <v>0</v>
      </c>
      <c r="N172" s="5">
        <v>3</v>
      </c>
      <c r="O172" s="5">
        <v>0</v>
      </c>
      <c r="P172" s="5">
        <v>8</v>
      </c>
      <c r="Q172" s="5">
        <v>2</v>
      </c>
      <c r="R172" s="5">
        <v>9</v>
      </c>
      <c r="S172" s="5">
        <v>2</v>
      </c>
    </row>
    <row r="173" spans="1:19" ht="15.9" customHeight="1" x14ac:dyDescent="0.3">
      <c r="A173" s="4">
        <v>11810033</v>
      </c>
      <c r="B173" s="4" t="s">
        <v>87</v>
      </c>
      <c r="C173" s="2">
        <v>34</v>
      </c>
      <c r="D173" s="2">
        <v>3</v>
      </c>
      <c r="E173" s="2">
        <v>37</v>
      </c>
      <c r="F173" s="5">
        <v>0</v>
      </c>
      <c r="G173" s="5">
        <v>0</v>
      </c>
      <c r="H173" s="5">
        <v>4</v>
      </c>
      <c r="I173" s="5">
        <v>1</v>
      </c>
      <c r="J173" s="5">
        <v>4</v>
      </c>
      <c r="K173" s="5">
        <v>0</v>
      </c>
      <c r="L173" s="5">
        <v>6</v>
      </c>
      <c r="M173" s="5">
        <v>0</v>
      </c>
      <c r="N173" s="5">
        <v>1</v>
      </c>
      <c r="O173" s="5">
        <v>0</v>
      </c>
      <c r="P173" s="5">
        <v>3</v>
      </c>
      <c r="Q173" s="5">
        <v>0</v>
      </c>
      <c r="R173" s="5">
        <v>16</v>
      </c>
      <c r="S173" s="5">
        <v>2</v>
      </c>
    </row>
    <row r="174" spans="1:19" ht="15.9" customHeight="1" x14ac:dyDescent="0.3">
      <c r="A174" s="4">
        <v>11820007</v>
      </c>
      <c r="B174" s="4" t="s">
        <v>88</v>
      </c>
      <c r="C174" s="2">
        <v>37</v>
      </c>
      <c r="D174" s="2">
        <v>3</v>
      </c>
      <c r="E174" s="2">
        <v>40</v>
      </c>
      <c r="F174" s="5">
        <v>0</v>
      </c>
      <c r="G174" s="5">
        <v>0</v>
      </c>
      <c r="H174" s="5">
        <v>3</v>
      </c>
      <c r="I174" s="5">
        <v>0</v>
      </c>
      <c r="J174" s="5">
        <v>5</v>
      </c>
      <c r="K174" s="5">
        <v>0</v>
      </c>
      <c r="L174" s="5">
        <v>5</v>
      </c>
      <c r="M174" s="5">
        <v>0</v>
      </c>
      <c r="N174" s="5">
        <v>2</v>
      </c>
      <c r="O174" s="5">
        <v>0</v>
      </c>
      <c r="P174" s="5">
        <v>6</v>
      </c>
      <c r="Q174" s="5">
        <v>1</v>
      </c>
      <c r="R174" s="5">
        <v>16</v>
      </c>
      <c r="S174" s="5">
        <v>2</v>
      </c>
    </row>
    <row r="175" spans="1:19" ht="15.9" customHeight="1" x14ac:dyDescent="0.3">
      <c r="A175" s="4">
        <v>11820008</v>
      </c>
      <c r="B175" s="4" t="s">
        <v>89</v>
      </c>
      <c r="C175" s="2">
        <v>110</v>
      </c>
      <c r="D175" s="2">
        <v>13</v>
      </c>
      <c r="E175" s="2">
        <v>123</v>
      </c>
      <c r="F175" s="5">
        <v>8</v>
      </c>
      <c r="G175" s="5">
        <v>1</v>
      </c>
      <c r="H175" s="5">
        <v>20</v>
      </c>
      <c r="I175" s="5">
        <v>0</v>
      </c>
      <c r="J175" s="5">
        <v>16</v>
      </c>
      <c r="K175" s="5">
        <v>1</v>
      </c>
      <c r="L175" s="5">
        <v>17</v>
      </c>
      <c r="M175" s="5">
        <v>4</v>
      </c>
      <c r="N175" s="5">
        <v>15</v>
      </c>
      <c r="O175" s="5">
        <v>1</v>
      </c>
      <c r="P175" s="5">
        <v>18</v>
      </c>
      <c r="Q175" s="5">
        <v>4</v>
      </c>
      <c r="R175" s="5">
        <v>16</v>
      </c>
      <c r="S175" s="5">
        <v>2</v>
      </c>
    </row>
    <row r="176" spans="1:19" ht="15.9" customHeight="1" x14ac:dyDescent="0.3">
      <c r="A176" s="4">
        <v>11820011</v>
      </c>
      <c r="B176" s="4" t="s">
        <v>90</v>
      </c>
      <c r="C176" s="2">
        <v>33</v>
      </c>
      <c r="D176" s="2">
        <v>2</v>
      </c>
      <c r="E176" s="2">
        <v>35</v>
      </c>
      <c r="F176" s="5">
        <v>1</v>
      </c>
      <c r="G176" s="5">
        <v>0</v>
      </c>
      <c r="H176" s="5">
        <v>3</v>
      </c>
      <c r="I176" s="5">
        <v>0</v>
      </c>
      <c r="J176" s="5">
        <v>1</v>
      </c>
      <c r="K176" s="5">
        <v>0</v>
      </c>
      <c r="L176" s="5">
        <v>1</v>
      </c>
      <c r="M176" s="5">
        <v>1</v>
      </c>
      <c r="N176" s="5">
        <v>0</v>
      </c>
      <c r="O176" s="5">
        <v>0</v>
      </c>
      <c r="P176" s="5">
        <v>4</v>
      </c>
      <c r="Q176" s="5">
        <v>0</v>
      </c>
      <c r="R176" s="5">
        <v>23</v>
      </c>
      <c r="S176" s="5">
        <v>1</v>
      </c>
    </row>
    <row r="177" spans="1:19" ht="15.9" customHeight="1" x14ac:dyDescent="0.3">
      <c r="A177" s="4">
        <v>11820018</v>
      </c>
      <c r="B177" s="4" t="s">
        <v>91</v>
      </c>
      <c r="C177" s="2">
        <v>72</v>
      </c>
      <c r="D177" s="2">
        <v>4</v>
      </c>
      <c r="E177" s="2">
        <v>76</v>
      </c>
      <c r="F177" s="5">
        <v>7</v>
      </c>
      <c r="G177" s="5">
        <v>0</v>
      </c>
      <c r="H177" s="5">
        <v>10</v>
      </c>
      <c r="I177" s="5">
        <v>1</v>
      </c>
      <c r="J177" s="5">
        <v>14</v>
      </c>
      <c r="K177" s="5">
        <v>0</v>
      </c>
      <c r="L177" s="5">
        <v>9</v>
      </c>
      <c r="M177" s="5">
        <v>0</v>
      </c>
      <c r="N177" s="5">
        <v>11</v>
      </c>
      <c r="O177" s="5">
        <v>0</v>
      </c>
      <c r="P177" s="5">
        <v>7</v>
      </c>
      <c r="Q177" s="5">
        <v>1</v>
      </c>
      <c r="R177" s="5">
        <v>14</v>
      </c>
      <c r="S177" s="5">
        <v>2</v>
      </c>
    </row>
    <row r="178" spans="1:19" ht="15.9" customHeight="1" x14ac:dyDescent="0.3">
      <c r="A178" s="4">
        <v>11820026</v>
      </c>
      <c r="B178" s="4" t="s">
        <v>92</v>
      </c>
      <c r="C178" s="2">
        <v>15</v>
      </c>
      <c r="D178" s="2">
        <v>1</v>
      </c>
      <c r="E178" s="2">
        <v>16</v>
      </c>
      <c r="F178" s="5">
        <v>0</v>
      </c>
      <c r="G178" s="5">
        <v>0</v>
      </c>
      <c r="H178" s="5">
        <v>1</v>
      </c>
      <c r="I178" s="5">
        <v>0</v>
      </c>
      <c r="J178" s="5">
        <v>1</v>
      </c>
      <c r="K178" s="5">
        <v>0</v>
      </c>
      <c r="L178" s="5">
        <v>2</v>
      </c>
      <c r="M178" s="5">
        <v>0</v>
      </c>
      <c r="N178" s="5">
        <v>0</v>
      </c>
      <c r="O178" s="5">
        <v>0</v>
      </c>
      <c r="P178" s="5">
        <v>2</v>
      </c>
      <c r="Q178" s="5">
        <v>1</v>
      </c>
      <c r="R178" s="5">
        <v>9</v>
      </c>
      <c r="S178" s="5">
        <v>0</v>
      </c>
    </row>
    <row r="179" spans="1:19" ht="15.9" customHeight="1" x14ac:dyDescent="0.3">
      <c r="A179" s="4">
        <v>11820027</v>
      </c>
      <c r="B179" s="4" t="s">
        <v>93</v>
      </c>
      <c r="C179" s="2">
        <v>11</v>
      </c>
      <c r="D179" s="2">
        <v>0</v>
      </c>
      <c r="E179" s="2">
        <v>11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3</v>
      </c>
      <c r="M179" s="5">
        <v>0</v>
      </c>
      <c r="N179" s="5">
        <v>0</v>
      </c>
      <c r="O179" s="5">
        <v>0</v>
      </c>
      <c r="P179" s="5">
        <v>2</v>
      </c>
      <c r="Q179" s="5">
        <v>0</v>
      </c>
      <c r="R179" s="5">
        <v>6</v>
      </c>
      <c r="S179" s="5">
        <v>0</v>
      </c>
    </row>
    <row r="180" spans="1:19" ht="15.9" customHeight="1" x14ac:dyDescent="0.3">
      <c r="A180" s="4">
        <v>11820031</v>
      </c>
      <c r="B180" s="4" t="s">
        <v>94</v>
      </c>
      <c r="C180" s="2">
        <v>18</v>
      </c>
      <c r="D180" s="2">
        <v>6</v>
      </c>
      <c r="E180" s="2">
        <v>24</v>
      </c>
      <c r="F180" s="5">
        <v>1</v>
      </c>
      <c r="G180" s="5">
        <v>0</v>
      </c>
      <c r="H180" s="5">
        <v>4</v>
      </c>
      <c r="I180" s="5">
        <v>0</v>
      </c>
      <c r="J180" s="5">
        <v>3</v>
      </c>
      <c r="K180" s="5">
        <v>0</v>
      </c>
      <c r="L180" s="5">
        <v>3</v>
      </c>
      <c r="M180" s="5">
        <v>0</v>
      </c>
      <c r="N180" s="5">
        <v>2</v>
      </c>
      <c r="O180" s="5">
        <v>0</v>
      </c>
      <c r="P180" s="5">
        <v>0</v>
      </c>
      <c r="Q180" s="5">
        <v>0</v>
      </c>
      <c r="R180" s="5">
        <v>5</v>
      </c>
      <c r="S180" s="5">
        <v>6</v>
      </c>
    </row>
    <row r="181" spans="1:19" ht="15.9" customHeight="1" x14ac:dyDescent="0.3">
      <c r="A181" s="4">
        <v>11820032</v>
      </c>
      <c r="B181" s="4" t="s">
        <v>95</v>
      </c>
      <c r="C181" s="2">
        <v>25</v>
      </c>
      <c r="D181" s="2">
        <v>2</v>
      </c>
      <c r="E181" s="2">
        <v>27</v>
      </c>
      <c r="F181" s="5">
        <v>0</v>
      </c>
      <c r="G181" s="5">
        <v>0</v>
      </c>
      <c r="H181" s="5">
        <v>2</v>
      </c>
      <c r="I181" s="5">
        <v>0</v>
      </c>
      <c r="J181" s="5">
        <v>7</v>
      </c>
      <c r="K181" s="5">
        <v>0</v>
      </c>
      <c r="L181" s="5">
        <v>3</v>
      </c>
      <c r="M181" s="5">
        <v>1</v>
      </c>
      <c r="N181" s="5">
        <v>2</v>
      </c>
      <c r="O181" s="5">
        <v>0</v>
      </c>
      <c r="P181" s="5">
        <v>3</v>
      </c>
      <c r="Q181" s="5">
        <v>0</v>
      </c>
      <c r="R181" s="5">
        <v>8</v>
      </c>
      <c r="S181" s="5">
        <v>1</v>
      </c>
    </row>
    <row r="182" spans="1:19" ht="15.9" customHeight="1" x14ac:dyDescent="0.3">
      <c r="A182" s="4">
        <v>11820034</v>
      </c>
      <c r="B182" s="4" t="s">
        <v>96</v>
      </c>
      <c r="C182" s="2">
        <v>14</v>
      </c>
      <c r="D182" s="2">
        <v>0</v>
      </c>
      <c r="E182" s="2">
        <v>14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3</v>
      </c>
      <c r="M182" s="5">
        <v>0</v>
      </c>
      <c r="N182" s="5">
        <v>3</v>
      </c>
      <c r="O182" s="5">
        <v>0</v>
      </c>
      <c r="P182" s="5">
        <v>3</v>
      </c>
      <c r="Q182" s="5">
        <v>0</v>
      </c>
      <c r="R182" s="5">
        <v>5</v>
      </c>
      <c r="S182" s="5">
        <v>0</v>
      </c>
    </row>
    <row r="183" spans="1:19" ht="15.9" customHeight="1" x14ac:dyDescent="0.3">
      <c r="A183" s="4">
        <v>11820035</v>
      </c>
      <c r="B183" s="4" t="s">
        <v>97</v>
      </c>
      <c r="C183" s="2">
        <v>6</v>
      </c>
      <c r="D183" s="2">
        <v>1</v>
      </c>
      <c r="E183" s="2">
        <v>7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2</v>
      </c>
      <c r="Q183" s="5">
        <v>0</v>
      </c>
      <c r="R183" s="5">
        <v>4</v>
      </c>
      <c r="S183" s="5">
        <v>1</v>
      </c>
    </row>
  </sheetData>
  <autoFilter ref="A1:S183" xr:uid="{1E5DF26F-253E-4736-AEE4-AE300C354731}">
    <filterColumn colId="2" showButton="0"/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sortState xmlns:xlrd2="http://schemas.microsoft.com/office/spreadsheetml/2017/richdata2" ref="A4:S183">
      <sortCondition ref="A1:A2"/>
    </sortState>
  </autoFilter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0E46B-AF3C-4A90-8CFE-877D0CAE2203}">
  <sheetPr codeName="Feuil6"/>
  <dimension ref="A1:V182"/>
  <sheetViews>
    <sheetView showGridLines="0" workbookViewId="0">
      <selection activeCell="A5" sqref="A5"/>
    </sheetView>
  </sheetViews>
  <sheetFormatPr baseColWidth="10" defaultRowHeight="14.4" x14ac:dyDescent="0.3"/>
  <cols>
    <col min="1" max="1" width="6.296875" style="1" bestFit="1" customWidth="1"/>
    <col min="2" max="2" width="21.19921875" style="1" bestFit="1" customWidth="1"/>
    <col min="3" max="5" width="4.09765625" style="1" customWidth="1"/>
    <col min="6" max="7" width="3.5" style="1" customWidth="1"/>
    <col min="8" max="9" width="3.69921875" style="1" customWidth="1"/>
    <col min="10" max="10" width="3.5" style="1" customWidth="1"/>
    <col min="11" max="11" width="2.69921875" style="1" customWidth="1"/>
    <col min="12" max="12" width="3.3984375" style="1" customWidth="1"/>
    <col min="13" max="13" width="2.59765625" style="1" customWidth="1"/>
    <col min="14" max="14" width="3.3984375" style="1" customWidth="1"/>
    <col min="15" max="15" width="2.59765625" style="1" customWidth="1"/>
    <col min="16" max="16" width="4.09765625" style="1" customWidth="1"/>
    <col min="17" max="17" width="3.3984375" style="1" customWidth="1"/>
    <col min="18" max="18" width="4.09765625" style="1" customWidth="1"/>
    <col min="19" max="19" width="3.3984375" style="1" customWidth="1"/>
    <col min="20" max="20" width="11" style="1"/>
    <col min="21" max="21" width="16" style="1" bestFit="1" customWidth="1"/>
    <col min="22" max="256" width="11" style="1"/>
    <col min="257" max="257" width="5.59765625" style="1" customWidth="1"/>
    <col min="258" max="258" width="21.19921875" style="1" bestFit="1" customWidth="1"/>
    <col min="259" max="261" width="4.09765625" style="1" customWidth="1"/>
    <col min="262" max="263" width="3.5" style="1" customWidth="1"/>
    <col min="264" max="265" width="3.69921875" style="1" customWidth="1"/>
    <col min="266" max="266" width="3.5" style="1" customWidth="1"/>
    <col min="267" max="267" width="2.69921875" style="1" customWidth="1"/>
    <col min="268" max="268" width="3.3984375" style="1" customWidth="1"/>
    <col min="269" max="269" width="2.59765625" style="1" customWidth="1"/>
    <col min="270" max="270" width="3.3984375" style="1" customWidth="1"/>
    <col min="271" max="271" width="2.59765625" style="1" customWidth="1"/>
    <col min="272" max="272" width="4.09765625" style="1" customWidth="1"/>
    <col min="273" max="273" width="3.3984375" style="1" customWidth="1"/>
    <col min="274" max="274" width="4.09765625" style="1" customWidth="1"/>
    <col min="275" max="275" width="3.3984375" style="1" customWidth="1"/>
    <col min="276" max="512" width="11" style="1"/>
    <col min="513" max="513" width="5.59765625" style="1" customWidth="1"/>
    <col min="514" max="514" width="21.19921875" style="1" bestFit="1" customWidth="1"/>
    <col min="515" max="517" width="4.09765625" style="1" customWidth="1"/>
    <col min="518" max="519" width="3.5" style="1" customWidth="1"/>
    <col min="520" max="521" width="3.69921875" style="1" customWidth="1"/>
    <col min="522" max="522" width="3.5" style="1" customWidth="1"/>
    <col min="523" max="523" width="2.69921875" style="1" customWidth="1"/>
    <col min="524" max="524" width="3.3984375" style="1" customWidth="1"/>
    <col min="525" max="525" width="2.59765625" style="1" customWidth="1"/>
    <col min="526" max="526" width="3.3984375" style="1" customWidth="1"/>
    <col min="527" max="527" width="2.59765625" style="1" customWidth="1"/>
    <col min="528" max="528" width="4.09765625" style="1" customWidth="1"/>
    <col min="529" max="529" width="3.3984375" style="1" customWidth="1"/>
    <col min="530" max="530" width="4.09765625" style="1" customWidth="1"/>
    <col min="531" max="531" width="3.3984375" style="1" customWidth="1"/>
    <col min="532" max="768" width="11" style="1"/>
    <col min="769" max="769" width="5.59765625" style="1" customWidth="1"/>
    <col min="770" max="770" width="21.19921875" style="1" bestFit="1" customWidth="1"/>
    <col min="771" max="773" width="4.09765625" style="1" customWidth="1"/>
    <col min="774" max="775" width="3.5" style="1" customWidth="1"/>
    <col min="776" max="777" width="3.69921875" style="1" customWidth="1"/>
    <col min="778" max="778" width="3.5" style="1" customWidth="1"/>
    <col min="779" max="779" width="2.69921875" style="1" customWidth="1"/>
    <col min="780" max="780" width="3.3984375" style="1" customWidth="1"/>
    <col min="781" max="781" width="2.59765625" style="1" customWidth="1"/>
    <col min="782" max="782" width="3.3984375" style="1" customWidth="1"/>
    <col min="783" max="783" width="2.59765625" style="1" customWidth="1"/>
    <col min="784" max="784" width="4.09765625" style="1" customWidth="1"/>
    <col min="785" max="785" width="3.3984375" style="1" customWidth="1"/>
    <col min="786" max="786" width="4.09765625" style="1" customWidth="1"/>
    <col min="787" max="787" width="3.3984375" style="1" customWidth="1"/>
    <col min="788" max="1024" width="11" style="1"/>
    <col min="1025" max="1025" width="5.59765625" style="1" customWidth="1"/>
    <col min="1026" max="1026" width="21.19921875" style="1" bestFit="1" customWidth="1"/>
    <col min="1027" max="1029" width="4.09765625" style="1" customWidth="1"/>
    <col min="1030" max="1031" width="3.5" style="1" customWidth="1"/>
    <col min="1032" max="1033" width="3.69921875" style="1" customWidth="1"/>
    <col min="1034" max="1034" width="3.5" style="1" customWidth="1"/>
    <col min="1035" max="1035" width="2.69921875" style="1" customWidth="1"/>
    <col min="1036" max="1036" width="3.3984375" style="1" customWidth="1"/>
    <col min="1037" max="1037" width="2.59765625" style="1" customWidth="1"/>
    <col min="1038" max="1038" width="3.3984375" style="1" customWidth="1"/>
    <col min="1039" max="1039" width="2.59765625" style="1" customWidth="1"/>
    <col min="1040" max="1040" width="4.09765625" style="1" customWidth="1"/>
    <col min="1041" max="1041" width="3.3984375" style="1" customWidth="1"/>
    <col min="1042" max="1042" width="4.09765625" style="1" customWidth="1"/>
    <col min="1043" max="1043" width="3.3984375" style="1" customWidth="1"/>
    <col min="1044" max="1280" width="11" style="1"/>
    <col min="1281" max="1281" width="5.59765625" style="1" customWidth="1"/>
    <col min="1282" max="1282" width="21.19921875" style="1" bestFit="1" customWidth="1"/>
    <col min="1283" max="1285" width="4.09765625" style="1" customWidth="1"/>
    <col min="1286" max="1287" width="3.5" style="1" customWidth="1"/>
    <col min="1288" max="1289" width="3.69921875" style="1" customWidth="1"/>
    <col min="1290" max="1290" width="3.5" style="1" customWidth="1"/>
    <col min="1291" max="1291" width="2.69921875" style="1" customWidth="1"/>
    <col min="1292" max="1292" width="3.3984375" style="1" customWidth="1"/>
    <col min="1293" max="1293" width="2.59765625" style="1" customWidth="1"/>
    <col min="1294" max="1294" width="3.3984375" style="1" customWidth="1"/>
    <col min="1295" max="1295" width="2.59765625" style="1" customWidth="1"/>
    <col min="1296" max="1296" width="4.09765625" style="1" customWidth="1"/>
    <col min="1297" max="1297" width="3.3984375" style="1" customWidth="1"/>
    <col min="1298" max="1298" width="4.09765625" style="1" customWidth="1"/>
    <col min="1299" max="1299" width="3.3984375" style="1" customWidth="1"/>
    <col min="1300" max="1536" width="11" style="1"/>
    <col min="1537" max="1537" width="5.59765625" style="1" customWidth="1"/>
    <col min="1538" max="1538" width="21.19921875" style="1" bestFit="1" customWidth="1"/>
    <col min="1539" max="1541" width="4.09765625" style="1" customWidth="1"/>
    <col min="1542" max="1543" width="3.5" style="1" customWidth="1"/>
    <col min="1544" max="1545" width="3.69921875" style="1" customWidth="1"/>
    <col min="1546" max="1546" width="3.5" style="1" customWidth="1"/>
    <col min="1547" max="1547" width="2.69921875" style="1" customWidth="1"/>
    <col min="1548" max="1548" width="3.3984375" style="1" customWidth="1"/>
    <col min="1549" max="1549" width="2.59765625" style="1" customWidth="1"/>
    <col min="1550" max="1550" width="3.3984375" style="1" customWidth="1"/>
    <col min="1551" max="1551" width="2.59765625" style="1" customWidth="1"/>
    <col min="1552" max="1552" width="4.09765625" style="1" customWidth="1"/>
    <col min="1553" max="1553" width="3.3984375" style="1" customWidth="1"/>
    <col min="1554" max="1554" width="4.09765625" style="1" customWidth="1"/>
    <col min="1555" max="1555" width="3.3984375" style="1" customWidth="1"/>
    <col min="1556" max="1792" width="11" style="1"/>
    <col min="1793" max="1793" width="5.59765625" style="1" customWidth="1"/>
    <col min="1794" max="1794" width="21.19921875" style="1" bestFit="1" customWidth="1"/>
    <col min="1795" max="1797" width="4.09765625" style="1" customWidth="1"/>
    <col min="1798" max="1799" width="3.5" style="1" customWidth="1"/>
    <col min="1800" max="1801" width="3.69921875" style="1" customWidth="1"/>
    <col min="1802" max="1802" width="3.5" style="1" customWidth="1"/>
    <col min="1803" max="1803" width="2.69921875" style="1" customWidth="1"/>
    <col min="1804" max="1804" width="3.3984375" style="1" customWidth="1"/>
    <col min="1805" max="1805" width="2.59765625" style="1" customWidth="1"/>
    <col min="1806" max="1806" width="3.3984375" style="1" customWidth="1"/>
    <col min="1807" max="1807" width="2.59765625" style="1" customWidth="1"/>
    <col min="1808" max="1808" width="4.09765625" style="1" customWidth="1"/>
    <col min="1809" max="1809" width="3.3984375" style="1" customWidth="1"/>
    <col min="1810" max="1810" width="4.09765625" style="1" customWidth="1"/>
    <col min="1811" max="1811" width="3.3984375" style="1" customWidth="1"/>
    <col min="1812" max="2048" width="11" style="1"/>
    <col min="2049" max="2049" width="5.59765625" style="1" customWidth="1"/>
    <col min="2050" max="2050" width="21.19921875" style="1" bestFit="1" customWidth="1"/>
    <col min="2051" max="2053" width="4.09765625" style="1" customWidth="1"/>
    <col min="2054" max="2055" width="3.5" style="1" customWidth="1"/>
    <col min="2056" max="2057" width="3.69921875" style="1" customWidth="1"/>
    <col min="2058" max="2058" width="3.5" style="1" customWidth="1"/>
    <col min="2059" max="2059" width="2.69921875" style="1" customWidth="1"/>
    <col min="2060" max="2060" width="3.3984375" style="1" customWidth="1"/>
    <col min="2061" max="2061" width="2.59765625" style="1" customWidth="1"/>
    <col min="2062" max="2062" width="3.3984375" style="1" customWidth="1"/>
    <col min="2063" max="2063" width="2.59765625" style="1" customWidth="1"/>
    <col min="2064" max="2064" width="4.09765625" style="1" customWidth="1"/>
    <col min="2065" max="2065" width="3.3984375" style="1" customWidth="1"/>
    <col min="2066" max="2066" width="4.09765625" style="1" customWidth="1"/>
    <col min="2067" max="2067" width="3.3984375" style="1" customWidth="1"/>
    <col min="2068" max="2304" width="11" style="1"/>
    <col min="2305" max="2305" width="5.59765625" style="1" customWidth="1"/>
    <col min="2306" max="2306" width="21.19921875" style="1" bestFit="1" customWidth="1"/>
    <col min="2307" max="2309" width="4.09765625" style="1" customWidth="1"/>
    <col min="2310" max="2311" width="3.5" style="1" customWidth="1"/>
    <col min="2312" max="2313" width="3.69921875" style="1" customWidth="1"/>
    <col min="2314" max="2314" width="3.5" style="1" customWidth="1"/>
    <col min="2315" max="2315" width="2.69921875" style="1" customWidth="1"/>
    <col min="2316" max="2316" width="3.3984375" style="1" customWidth="1"/>
    <col min="2317" max="2317" width="2.59765625" style="1" customWidth="1"/>
    <col min="2318" max="2318" width="3.3984375" style="1" customWidth="1"/>
    <col min="2319" max="2319" width="2.59765625" style="1" customWidth="1"/>
    <col min="2320" max="2320" width="4.09765625" style="1" customWidth="1"/>
    <col min="2321" max="2321" width="3.3984375" style="1" customWidth="1"/>
    <col min="2322" max="2322" width="4.09765625" style="1" customWidth="1"/>
    <col min="2323" max="2323" width="3.3984375" style="1" customWidth="1"/>
    <col min="2324" max="2560" width="11" style="1"/>
    <col min="2561" max="2561" width="5.59765625" style="1" customWidth="1"/>
    <col min="2562" max="2562" width="21.19921875" style="1" bestFit="1" customWidth="1"/>
    <col min="2563" max="2565" width="4.09765625" style="1" customWidth="1"/>
    <col min="2566" max="2567" width="3.5" style="1" customWidth="1"/>
    <col min="2568" max="2569" width="3.69921875" style="1" customWidth="1"/>
    <col min="2570" max="2570" width="3.5" style="1" customWidth="1"/>
    <col min="2571" max="2571" width="2.69921875" style="1" customWidth="1"/>
    <col min="2572" max="2572" width="3.3984375" style="1" customWidth="1"/>
    <col min="2573" max="2573" width="2.59765625" style="1" customWidth="1"/>
    <col min="2574" max="2574" width="3.3984375" style="1" customWidth="1"/>
    <col min="2575" max="2575" width="2.59765625" style="1" customWidth="1"/>
    <col min="2576" max="2576" width="4.09765625" style="1" customWidth="1"/>
    <col min="2577" max="2577" width="3.3984375" style="1" customWidth="1"/>
    <col min="2578" max="2578" width="4.09765625" style="1" customWidth="1"/>
    <col min="2579" max="2579" width="3.3984375" style="1" customWidth="1"/>
    <col min="2580" max="2816" width="11" style="1"/>
    <col min="2817" max="2817" width="5.59765625" style="1" customWidth="1"/>
    <col min="2818" max="2818" width="21.19921875" style="1" bestFit="1" customWidth="1"/>
    <col min="2819" max="2821" width="4.09765625" style="1" customWidth="1"/>
    <col min="2822" max="2823" width="3.5" style="1" customWidth="1"/>
    <col min="2824" max="2825" width="3.69921875" style="1" customWidth="1"/>
    <col min="2826" max="2826" width="3.5" style="1" customWidth="1"/>
    <col min="2827" max="2827" width="2.69921875" style="1" customWidth="1"/>
    <col min="2828" max="2828" width="3.3984375" style="1" customWidth="1"/>
    <col min="2829" max="2829" width="2.59765625" style="1" customWidth="1"/>
    <col min="2830" max="2830" width="3.3984375" style="1" customWidth="1"/>
    <col min="2831" max="2831" width="2.59765625" style="1" customWidth="1"/>
    <col min="2832" max="2832" width="4.09765625" style="1" customWidth="1"/>
    <col min="2833" max="2833" width="3.3984375" style="1" customWidth="1"/>
    <col min="2834" max="2834" width="4.09765625" style="1" customWidth="1"/>
    <col min="2835" max="2835" width="3.3984375" style="1" customWidth="1"/>
    <col min="2836" max="3072" width="11" style="1"/>
    <col min="3073" max="3073" width="5.59765625" style="1" customWidth="1"/>
    <col min="3074" max="3074" width="21.19921875" style="1" bestFit="1" customWidth="1"/>
    <col min="3075" max="3077" width="4.09765625" style="1" customWidth="1"/>
    <col min="3078" max="3079" width="3.5" style="1" customWidth="1"/>
    <col min="3080" max="3081" width="3.69921875" style="1" customWidth="1"/>
    <col min="3082" max="3082" width="3.5" style="1" customWidth="1"/>
    <col min="3083" max="3083" width="2.69921875" style="1" customWidth="1"/>
    <col min="3084" max="3084" width="3.3984375" style="1" customWidth="1"/>
    <col min="3085" max="3085" width="2.59765625" style="1" customWidth="1"/>
    <col min="3086" max="3086" width="3.3984375" style="1" customWidth="1"/>
    <col min="3087" max="3087" width="2.59765625" style="1" customWidth="1"/>
    <col min="3088" max="3088" width="4.09765625" style="1" customWidth="1"/>
    <col min="3089" max="3089" width="3.3984375" style="1" customWidth="1"/>
    <col min="3090" max="3090" width="4.09765625" style="1" customWidth="1"/>
    <col min="3091" max="3091" width="3.3984375" style="1" customWidth="1"/>
    <col min="3092" max="3328" width="11" style="1"/>
    <col min="3329" max="3329" width="5.59765625" style="1" customWidth="1"/>
    <col min="3330" max="3330" width="21.19921875" style="1" bestFit="1" customWidth="1"/>
    <col min="3331" max="3333" width="4.09765625" style="1" customWidth="1"/>
    <col min="3334" max="3335" width="3.5" style="1" customWidth="1"/>
    <col min="3336" max="3337" width="3.69921875" style="1" customWidth="1"/>
    <col min="3338" max="3338" width="3.5" style="1" customWidth="1"/>
    <col min="3339" max="3339" width="2.69921875" style="1" customWidth="1"/>
    <col min="3340" max="3340" width="3.3984375" style="1" customWidth="1"/>
    <col min="3341" max="3341" width="2.59765625" style="1" customWidth="1"/>
    <col min="3342" max="3342" width="3.3984375" style="1" customWidth="1"/>
    <col min="3343" max="3343" width="2.59765625" style="1" customWidth="1"/>
    <col min="3344" max="3344" width="4.09765625" style="1" customWidth="1"/>
    <col min="3345" max="3345" width="3.3984375" style="1" customWidth="1"/>
    <col min="3346" max="3346" width="4.09765625" style="1" customWidth="1"/>
    <col min="3347" max="3347" width="3.3984375" style="1" customWidth="1"/>
    <col min="3348" max="3584" width="11" style="1"/>
    <col min="3585" max="3585" width="5.59765625" style="1" customWidth="1"/>
    <col min="3586" max="3586" width="21.19921875" style="1" bestFit="1" customWidth="1"/>
    <col min="3587" max="3589" width="4.09765625" style="1" customWidth="1"/>
    <col min="3590" max="3591" width="3.5" style="1" customWidth="1"/>
    <col min="3592" max="3593" width="3.69921875" style="1" customWidth="1"/>
    <col min="3594" max="3594" width="3.5" style="1" customWidth="1"/>
    <col min="3595" max="3595" width="2.69921875" style="1" customWidth="1"/>
    <col min="3596" max="3596" width="3.3984375" style="1" customWidth="1"/>
    <col min="3597" max="3597" width="2.59765625" style="1" customWidth="1"/>
    <col min="3598" max="3598" width="3.3984375" style="1" customWidth="1"/>
    <col min="3599" max="3599" width="2.59765625" style="1" customWidth="1"/>
    <col min="3600" max="3600" width="4.09765625" style="1" customWidth="1"/>
    <col min="3601" max="3601" width="3.3984375" style="1" customWidth="1"/>
    <col min="3602" max="3602" width="4.09765625" style="1" customWidth="1"/>
    <col min="3603" max="3603" width="3.3984375" style="1" customWidth="1"/>
    <col min="3604" max="3840" width="11" style="1"/>
    <col min="3841" max="3841" width="5.59765625" style="1" customWidth="1"/>
    <col min="3842" max="3842" width="21.19921875" style="1" bestFit="1" customWidth="1"/>
    <col min="3843" max="3845" width="4.09765625" style="1" customWidth="1"/>
    <col min="3846" max="3847" width="3.5" style="1" customWidth="1"/>
    <col min="3848" max="3849" width="3.69921875" style="1" customWidth="1"/>
    <col min="3850" max="3850" width="3.5" style="1" customWidth="1"/>
    <col min="3851" max="3851" width="2.69921875" style="1" customWidth="1"/>
    <col min="3852" max="3852" width="3.3984375" style="1" customWidth="1"/>
    <col min="3853" max="3853" width="2.59765625" style="1" customWidth="1"/>
    <col min="3854" max="3854" width="3.3984375" style="1" customWidth="1"/>
    <col min="3855" max="3855" width="2.59765625" style="1" customWidth="1"/>
    <col min="3856" max="3856" width="4.09765625" style="1" customWidth="1"/>
    <col min="3857" max="3857" width="3.3984375" style="1" customWidth="1"/>
    <col min="3858" max="3858" width="4.09765625" style="1" customWidth="1"/>
    <col min="3859" max="3859" width="3.3984375" style="1" customWidth="1"/>
    <col min="3860" max="4096" width="11" style="1"/>
    <col min="4097" max="4097" width="5.59765625" style="1" customWidth="1"/>
    <col min="4098" max="4098" width="21.19921875" style="1" bestFit="1" customWidth="1"/>
    <col min="4099" max="4101" width="4.09765625" style="1" customWidth="1"/>
    <col min="4102" max="4103" width="3.5" style="1" customWidth="1"/>
    <col min="4104" max="4105" width="3.69921875" style="1" customWidth="1"/>
    <col min="4106" max="4106" width="3.5" style="1" customWidth="1"/>
    <col min="4107" max="4107" width="2.69921875" style="1" customWidth="1"/>
    <col min="4108" max="4108" width="3.3984375" style="1" customWidth="1"/>
    <col min="4109" max="4109" width="2.59765625" style="1" customWidth="1"/>
    <col min="4110" max="4110" width="3.3984375" style="1" customWidth="1"/>
    <col min="4111" max="4111" width="2.59765625" style="1" customWidth="1"/>
    <col min="4112" max="4112" width="4.09765625" style="1" customWidth="1"/>
    <col min="4113" max="4113" width="3.3984375" style="1" customWidth="1"/>
    <col min="4114" max="4114" width="4.09765625" style="1" customWidth="1"/>
    <col min="4115" max="4115" width="3.3984375" style="1" customWidth="1"/>
    <col min="4116" max="4352" width="11" style="1"/>
    <col min="4353" max="4353" width="5.59765625" style="1" customWidth="1"/>
    <col min="4354" max="4354" width="21.19921875" style="1" bestFit="1" customWidth="1"/>
    <col min="4355" max="4357" width="4.09765625" style="1" customWidth="1"/>
    <col min="4358" max="4359" width="3.5" style="1" customWidth="1"/>
    <col min="4360" max="4361" width="3.69921875" style="1" customWidth="1"/>
    <col min="4362" max="4362" width="3.5" style="1" customWidth="1"/>
    <col min="4363" max="4363" width="2.69921875" style="1" customWidth="1"/>
    <col min="4364" max="4364" width="3.3984375" style="1" customWidth="1"/>
    <col min="4365" max="4365" width="2.59765625" style="1" customWidth="1"/>
    <col min="4366" max="4366" width="3.3984375" style="1" customWidth="1"/>
    <col min="4367" max="4367" width="2.59765625" style="1" customWidth="1"/>
    <col min="4368" max="4368" width="4.09765625" style="1" customWidth="1"/>
    <col min="4369" max="4369" width="3.3984375" style="1" customWidth="1"/>
    <col min="4370" max="4370" width="4.09765625" style="1" customWidth="1"/>
    <col min="4371" max="4371" width="3.3984375" style="1" customWidth="1"/>
    <col min="4372" max="4608" width="11" style="1"/>
    <col min="4609" max="4609" width="5.59765625" style="1" customWidth="1"/>
    <col min="4610" max="4610" width="21.19921875" style="1" bestFit="1" customWidth="1"/>
    <col min="4611" max="4613" width="4.09765625" style="1" customWidth="1"/>
    <col min="4614" max="4615" width="3.5" style="1" customWidth="1"/>
    <col min="4616" max="4617" width="3.69921875" style="1" customWidth="1"/>
    <col min="4618" max="4618" width="3.5" style="1" customWidth="1"/>
    <col min="4619" max="4619" width="2.69921875" style="1" customWidth="1"/>
    <col min="4620" max="4620" width="3.3984375" style="1" customWidth="1"/>
    <col min="4621" max="4621" width="2.59765625" style="1" customWidth="1"/>
    <col min="4622" max="4622" width="3.3984375" style="1" customWidth="1"/>
    <col min="4623" max="4623" width="2.59765625" style="1" customWidth="1"/>
    <col min="4624" max="4624" width="4.09765625" style="1" customWidth="1"/>
    <col min="4625" max="4625" width="3.3984375" style="1" customWidth="1"/>
    <col min="4626" max="4626" width="4.09765625" style="1" customWidth="1"/>
    <col min="4627" max="4627" width="3.3984375" style="1" customWidth="1"/>
    <col min="4628" max="4864" width="11" style="1"/>
    <col min="4865" max="4865" width="5.59765625" style="1" customWidth="1"/>
    <col min="4866" max="4866" width="21.19921875" style="1" bestFit="1" customWidth="1"/>
    <col min="4867" max="4869" width="4.09765625" style="1" customWidth="1"/>
    <col min="4870" max="4871" width="3.5" style="1" customWidth="1"/>
    <col min="4872" max="4873" width="3.69921875" style="1" customWidth="1"/>
    <col min="4874" max="4874" width="3.5" style="1" customWidth="1"/>
    <col min="4875" max="4875" width="2.69921875" style="1" customWidth="1"/>
    <col min="4876" max="4876" width="3.3984375" style="1" customWidth="1"/>
    <col min="4877" max="4877" width="2.59765625" style="1" customWidth="1"/>
    <col min="4878" max="4878" width="3.3984375" style="1" customWidth="1"/>
    <col min="4879" max="4879" width="2.59765625" style="1" customWidth="1"/>
    <col min="4880" max="4880" width="4.09765625" style="1" customWidth="1"/>
    <col min="4881" max="4881" width="3.3984375" style="1" customWidth="1"/>
    <col min="4882" max="4882" width="4.09765625" style="1" customWidth="1"/>
    <col min="4883" max="4883" width="3.3984375" style="1" customWidth="1"/>
    <col min="4884" max="5120" width="11" style="1"/>
    <col min="5121" max="5121" width="5.59765625" style="1" customWidth="1"/>
    <col min="5122" max="5122" width="21.19921875" style="1" bestFit="1" customWidth="1"/>
    <col min="5123" max="5125" width="4.09765625" style="1" customWidth="1"/>
    <col min="5126" max="5127" width="3.5" style="1" customWidth="1"/>
    <col min="5128" max="5129" width="3.69921875" style="1" customWidth="1"/>
    <col min="5130" max="5130" width="3.5" style="1" customWidth="1"/>
    <col min="5131" max="5131" width="2.69921875" style="1" customWidth="1"/>
    <col min="5132" max="5132" width="3.3984375" style="1" customWidth="1"/>
    <col min="5133" max="5133" width="2.59765625" style="1" customWidth="1"/>
    <col min="5134" max="5134" width="3.3984375" style="1" customWidth="1"/>
    <col min="5135" max="5135" width="2.59765625" style="1" customWidth="1"/>
    <col min="5136" max="5136" width="4.09765625" style="1" customWidth="1"/>
    <col min="5137" max="5137" width="3.3984375" style="1" customWidth="1"/>
    <col min="5138" max="5138" width="4.09765625" style="1" customWidth="1"/>
    <col min="5139" max="5139" width="3.3984375" style="1" customWidth="1"/>
    <col min="5140" max="5376" width="11" style="1"/>
    <col min="5377" max="5377" width="5.59765625" style="1" customWidth="1"/>
    <col min="5378" max="5378" width="21.19921875" style="1" bestFit="1" customWidth="1"/>
    <col min="5379" max="5381" width="4.09765625" style="1" customWidth="1"/>
    <col min="5382" max="5383" width="3.5" style="1" customWidth="1"/>
    <col min="5384" max="5385" width="3.69921875" style="1" customWidth="1"/>
    <col min="5386" max="5386" width="3.5" style="1" customWidth="1"/>
    <col min="5387" max="5387" width="2.69921875" style="1" customWidth="1"/>
    <col min="5388" max="5388" width="3.3984375" style="1" customWidth="1"/>
    <col min="5389" max="5389" width="2.59765625" style="1" customWidth="1"/>
    <col min="5390" max="5390" width="3.3984375" style="1" customWidth="1"/>
    <col min="5391" max="5391" width="2.59765625" style="1" customWidth="1"/>
    <col min="5392" max="5392" width="4.09765625" style="1" customWidth="1"/>
    <col min="5393" max="5393" width="3.3984375" style="1" customWidth="1"/>
    <col min="5394" max="5394" width="4.09765625" style="1" customWidth="1"/>
    <col min="5395" max="5395" width="3.3984375" style="1" customWidth="1"/>
    <col min="5396" max="5632" width="11" style="1"/>
    <col min="5633" max="5633" width="5.59765625" style="1" customWidth="1"/>
    <col min="5634" max="5634" width="21.19921875" style="1" bestFit="1" customWidth="1"/>
    <col min="5635" max="5637" width="4.09765625" style="1" customWidth="1"/>
    <col min="5638" max="5639" width="3.5" style="1" customWidth="1"/>
    <col min="5640" max="5641" width="3.69921875" style="1" customWidth="1"/>
    <col min="5642" max="5642" width="3.5" style="1" customWidth="1"/>
    <col min="5643" max="5643" width="2.69921875" style="1" customWidth="1"/>
    <col min="5644" max="5644" width="3.3984375" style="1" customWidth="1"/>
    <col min="5645" max="5645" width="2.59765625" style="1" customWidth="1"/>
    <col min="5646" max="5646" width="3.3984375" style="1" customWidth="1"/>
    <col min="5647" max="5647" width="2.59765625" style="1" customWidth="1"/>
    <col min="5648" max="5648" width="4.09765625" style="1" customWidth="1"/>
    <col min="5649" max="5649" width="3.3984375" style="1" customWidth="1"/>
    <col min="5650" max="5650" width="4.09765625" style="1" customWidth="1"/>
    <col min="5651" max="5651" width="3.3984375" style="1" customWidth="1"/>
    <col min="5652" max="5888" width="11" style="1"/>
    <col min="5889" max="5889" width="5.59765625" style="1" customWidth="1"/>
    <col min="5890" max="5890" width="21.19921875" style="1" bestFit="1" customWidth="1"/>
    <col min="5891" max="5893" width="4.09765625" style="1" customWidth="1"/>
    <col min="5894" max="5895" width="3.5" style="1" customWidth="1"/>
    <col min="5896" max="5897" width="3.69921875" style="1" customWidth="1"/>
    <col min="5898" max="5898" width="3.5" style="1" customWidth="1"/>
    <col min="5899" max="5899" width="2.69921875" style="1" customWidth="1"/>
    <col min="5900" max="5900" width="3.3984375" style="1" customWidth="1"/>
    <col min="5901" max="5901" width="2.59765625" style="1" customWidth="1"/>
    <col min="5902" max="5902" width="3.3984375" style="1" customWidth="1"/>
    <col min="5903" max="5903" width="2.59765625" style="1" customWidth="1"/>
    <col min="5904" max="5904" width="4.09765625" style="1" customWidth="1"/>
    <col min="5905" max="5905" width="3.3984375" style="1" customWidth="1"/>
    <col min="5906" max="5906" width="4.09765625" style="1" customWidth="1"/>
    <col min="5907" max="5907" width="3.3984375" style="1" customWidth="1"/>
    <col min="5908" max="6144" width="11" style="1"/>
    <col min="6145" max="6145" width="5.59765625" style="1" customWidth="1"/>
    <col min="6146" max="6146" width="21.19921875" style="1" bestFit="1" customWidth="1"/>
    <col min="6147" max="6149" width="4.09765625" style="1" customWidth="1"/>
    <col min="6150" max="6151" width="3.5" style="1" customWidth="1"/>
    <col min="6152" max="6153" width="3.69921875" style="1" customWidth="1"/>
    <col min="6154" max="6154" width="3.5" style="1" customWidth="1"/>
    <col min="6155" max="6155" width="2.69921875" style="1" customWidth="1"/>
    <col min="6156" max="6156" width="3.3984375" style="1" customWidth="1"/>
    <col min="6157" max="6157" width="2.59765625" style="1" customWidth="1"/>
    <col min="6158" max="6158" width="3.3984375" style="1" customWidth="1"/>
    <col min="6159" max="6159" width="2.59765625" style="1" customWidth="1"/>
    <col min="6160" max="6160" width="4.09765625" style="1" customWidth="1"/>
    <col min="6161" max="6161" width="3.3984375" style="1" customWidth="1"/>
    <col min="6162" max="6162" width="4.09765625" style="1" customWidth="1"/>
    <col min="6163" max="6163" width="3.3984375" style="1" customWidth="1"/>
    <col min="6164" max="6400" width="11" style="1"/>
    <col min="6401" max="6401" width="5.59765625" style="1" customWidth="1"/>
    <col min="6402" max="6402" width="21.19921875" style="1" bestFit="1" customWidth="1"/>
    <col min="6403" max="6405" width="4.09765625" style="1" customWidth="1"/>
    <col min="6406" max="6407" width="3.5" style="1" customWidth="1"/>
    <col min="6408" max="6409" width="3.69921875" style="1" customWidth="1"/>
    <col min="6410" max="6410" width="3.5" style="1" customWidth="1"/>
    <col min="6411" max="6411" width="2.69921875" style="1" customWidth="1"/>
    <col min="6412" max="6412" width="3.3984375" style="1" customWidth="1"/>
    <col min="6413" max="6413" width="2.59765625" style="1" customWidth="1"/>
    <col min="6414" max="6414" width="3.3984375" style="1" customWidth="1"/>
    <col min="6415" max="6415" width="2.59765625" style="1" customWidth="1"/>
    <col min="6416" max="6416" width="4.09765625" style="1" customWidth="1"/>
    <col min="6417" max="6417" width="3.3984375" style="1" customWidth="1"/>
    <col min="6418" max="6418" width="4.09765625" style="1" customWidth="1"/>
    <col min="6419" max="6419" width="3.3984375" style="1" customWidth="1"/>
    <col min="6420" max="6656" width="11" style="1"/>
    <col min="6657" max="6657" width="5.59765625" style="1" customWidth="1"/>
    <col min="6658" max="6658" width="21.19921875" style="1" bestFit="1" customWidth="1"/>
    <col min="6659" max="6661" width="4.09765625" style="1" customWidth="1"/>
    <col min="6662" max="6663" width="3.5" style="1" customWidth="1"/>
    <col min="6664" max="6665" width="3.69921875" style="1" customWidth="1"/>
    <col min="6666" max="6666" width="3.5" style="1" customWidth="1"/>
    <col min="6667" max="6667" width="2.69921875" style="1" customWidth="1"/>
    <col min="6668" max="6668" width="3.3984375" style="1" customWidth="1"/>
    <col min="6669" max="6669" width="2.59765625" style="1" customWidth="1"/>
    <col min="6670" max="6670" width="3.3984375" style="1" customWidth="1"/>
    <col min="6671" max="6671" width="2.59765625" style="1" customWidth="1"/>
    <col min="6672" max="6672" width="4.09765625" style="1" customWidth="1"/>
    <col min="6673" max="6673" width="3.3984375" style="1" customWidth="1"/>
    <col min="6674" max="6674" width="4.09765625" style="1" customWidth="1"/>
    <col min="6675" max="6675" width="3.3984375" style="1" customWidth="1"/>
    <col min="6676" max="6912" width="11" style="1"/>
    <col min="6913" max="6913" width="5.59765625" style="1" customWidth="1"/>
    <col min="6914" max="6914" width="21.19921875" style="1" bestFit="1" customWidth="1"/>
    <col min="6915" max="6917" width="4.09765625" style="1" customWidth="1"/>
    <col min="6918" max="6919" width="3.5" style="1" customWidth="1"/>
    <col min="6920" max="6921" width="3.69921875" style="1" customWidth="1"/>
    <col min="6922" max="6922" width="3.5" style="1" customWidth="1"/>
    <col min="6923" max="6923" width="2.69921875" style="1" customWidth="1"/>
    <col min="6924" max="6924" width="3.3984375" style="1" customWidth="1"/>
    <col min="6925" max="6925" width="2.59765625" style="1" customWidth="1"/>
    <col min="6926" max="6926" width="3.3984375" style="1" customWidth="1"/>
    <col min="6927" max="6927" width="2.59765625" style="1" customWidth="1"/>
    <col min="6928" max="6928" width="4.09765625" style="1" customWidth="1"/>
    <col min="6929" max="6929" width="3.3984375" style="1" customWidth="1"/>
    <col min="6930" max="6930" width="4.09765625" style="1" customWidth="1"/>
    <col min="6931" max="6931" width="3.3984375" style="1" customWidth="1"/>
    <col min="6932" max="7168" width="11" style="1"/>
    <col min="7169" max="7169" width="5.59765625" style="1" customWidth="1"/>
    <col min="7170" max="7170" width="21.19921875" style="1" bestFit="1" customWidth="1"/>
    <col min="7171" max="7173" width="4.09765625" style="1" customWidth="1"/>
    <col min="7174" max="7175" width="3.5" style="1" customWidth="1"/>
    <col min="7176" max="7177" width="3.69921875" style="1" customWidth="1"/>
    <col min="7178" max="7178" width="3.5" style="1" customWidth="1"/>
    <col min="7179" max="7179" width="2.69921875" style="1" customWidth="1"/>
    <col min="7180" max="7180" width="3.3984375" style="1" customWidth="1"/>
    <col min="7181" max="7181" width="2.59765625" style="1" customWidth="1"/>
    <col min="7182" max="7182" width="3.3984375" style="1" customWidth="1"/>
    <col min="7183" max="7183" width="2.59765625" style="1" customWidth="1"/>
    <col min="7184" max="7184" width="4.09765625" style="1" customWidth="1"/>
    <col min="7185" max="7185" width="3.3984375" style="1" customWidth="1"/>
    <col min="7186" max="7186" width="4.09765625" style="1" customWidth="1"/>
    <col min="7187" max="7187" width="3.3984375" style="1" customWidth="1"/>
    <col min="7188" max="7424" width="11" style="1"/>
    <col min="7425" max="7425" width="5.59765625" style="1" customWidth="1"/>
    <col min="7426" max="7426" width="21.19921875" style="1" bestFit="1" customWidth="1"/>
    <col min="7427" max="7429" width="4.09765625" style="1" customWidth="1"/>
    <col min="7430" max="7431" width="3.5" style="1" customWidth="1"/>
    <col min="7432" max="7433" width="3.69921875" style="1" customWidth="1"/>
    <col min="7434" max="7434" width="3.5" style="1" customWidth="1"/>
    <col min="7435" max="7435" width="2.69921875" style="1" customWidth="1"/>
    <col min="7436" max="7436" width="3.3984375" style="1" customWidth="1"/>
    <col min="7437" max="7437" width="2.59765625" style="1" customWidth="1"/>
    <col min="7438" max="7438" width="3.3984375" style="1" customWidth="1"/>
    <col min="7439" max="7439" width="2.59765625" style="1" customWidth="1"/>
    <col min="7440" max="7440" width="4.09765625" style="1" customWidth="1"/>
    <col min="7441" max="7441" width="3.3984375" style="1" customWidth="1"/>
    <col min="7442" max="7442" width="4.09765625" style="1" customWidth="1"/>
    <col min="7443" max="7443" width="3.3984375" style="1" customWidth="1"/>
    <col min="7444" max="7680" width="11" style="1"/>
    <col min="7681" max="7681" width="5.59765625" style="1" customWidth="1"/>
    <col min="7682" max="7682" width="21.19921875" style="1" bestFit="1" customWidth="1"/>
    <col min="7683" max="7685" width="4.09765625" style="1" customWidth="1"/>
    <col min="7686" max="7687" width="3.5" style="1" customWidth="1"/>
    <col min="7688" max="7689" width="3.69921875" style="1" customWidth="1"/>
    <col min="7690" max="7690" width="3.5" style="1" customWidth="1"/>
    <col min="7691" max="7691" width="2.69921875" style="1" customWidth="1"/>
    <col min="7692" max="7692" width="3.3984375" style="1" customWidth="1"/>
    <col min="7693" max="7693" width="2.59765625" style="1" customWidth="1"/>
    <col min="7694" max="7694" width="3.3984375" style="1" customWidth="1"/>
    <col min="7695" max="7695" width="2.59765625" style="1" customWidth="1"/>
    <col min="7696" max="7696" width="4.09765625" style="1" customWidth="1"/>
    <col min="7697" max="7697" width="3.3984375" style="1" customWidth="1"/>
    <col min="7698" max="7698" width="4.09765625" style="1" customWidth="1"/>
    <col min="7699" max="7699" width="3.3984375" style="1" customWidth="1"/>
    <col min="7700" max="7936" width="11" style="1"/>
    <col min="7937" max="7937" width="5.59765625" style="1" customWidth="1"/>
    <col min="7938" max="7938" width="21.19921875" style="1" bestFit="1" customWidth="1"/>
    <col min="7939" max="7941" width="4.09765625" style="1" customWidth="1"/>
    <col min="7942" max="7943" width="3.5" style="1" customWidth="1"/>
    <col min="7944" max="7945" width="3.69921875" style="1" customWidth="1"/>
    <col min="7946" max="7946" width="3.5" style="1" customWidth="1"/>
    <col min="7947" max="7947" width="2.69921875" style="1" customWidth="1"/>
    <col min="7948" max="7948" width="3.3984375" style="1" customWidth="1"/>
    <col min="7949" max="7949" width="2.59765625" style="1" customWidth="1"/>
    <col min="7950" max="7950" width="3.3984375" style="1" customWidth="1"/>
    <col min="7951" max="7951" width="2.59765625" style="1" customWidth="1"/>
    <col min="7952" max="7952" width="4.09765625" style="1" customWidth="1"/>
    <col min="7953" max="7953" width="3.3984375" style="1" customWidth="1"/>
    <col min="7954" max="7954" width="4.09765625" style="1" customWidth="1"/>
    <col min="7955" max="7955" width="3.3984375" style="1" customWidth="1"/>
    <col min="7956" max="8192" width="11" style="1"/>
    <col min="8193" max="8193" width="5.59765625" style="1" customWidth="1"/>
    <col min="8194" max="8194" width="21.19921875" style="1" bestFit="1" customWidth="1"/>
    <col min="8195" max="8197" width="4.09765625" style="1" customWidth="1"/>
    <col min="8198" max="8199" width="3.5" style="1" customWidth="1"/>
    <col min="8200" max="8201" width="3.69921875" style="1" customWidth="1"/>
    <col min="8202" max="8202" width="3.5" style="1" customWidth="1"/>
    <col min="8203" max="8203" width="2.69921875" style="1" customWidth="1"/>
    <col min="8204" max="8204" width="3.3984375" style="1" customWidth="1"/>
    <col min="8205" max="8205" width="2.59765625" style="1" customWidth="1"/>
    <col min="8206" max="8206" width="3.3984375" style="1" customWidth="1"/>
    <col min="8207" max="8207" width="2.59765625" style="1" customWidth="1"/>
    <col min="8208" max="8208" width="4.09765625" style="1" customWidth="1"/>
    <col min="8209" max="8209" width="3.3984375" style="1" customWidth="1"/>
    <col min="8210" max="8210" width="4.09765625" style="1" customWidth="1"/>
    <col min="8211" max="8211" width="3.3984375" style="1" customWidth="1"/>
    <col min="8212" max="8448" width="11" style="1"/>
    <col min="8449" max="8449" width="5.59765625" style="1" customWidth="1"/>
    <col min="8450" max="8450" width="21.19921875" style="1" bestFit="1" customWidth="1"/>
    <col min="8451" max="8453" width="4.09765625" style="1" customWidth="1"/>
    <col min="8454" max="8455" width="3.5" style="1" customWidth="1"/>
    <col min="8456" max="8457" width="3.69921875" style="1" customWidth="1"/>
    <col min="8458" max="8458" width="3.5" style="1" customWidth="1"/>
    <col min="8459" max="8459" width="2.69921875" style="1" customWidth="1"/>
    <col min="8460" max="8460" width="3.3984375" style="1" customWidth="1"/>
    <col min="8461" max="8461" width="2.59765625" style="1" customWidth="1"/>
    <col min="8462" max="8462" width="3.3984375" style="1" customWidth="1"/>
    <col min="8463" max="8463" width="2.59765625" style="1" customWidth="1"/>
    <col min="8464" max="8464" width="4.09765625" style="1" customWidth="1"/>
    <col min="8465" max="8465" width="3.3984375" style="1" customWidth="1"/>
    <col min="8466" max="8466" width="4.09765625" style="1" customWidth="1"/>
    <col min="8467" max="8467" width="3.3984375" style="1" customWidth="1"/>
    <col min="8468" max="8704" width="11" style="1"/>
    <col min="8705" max="8705" width="5.59765625" style="1" customWidth="1"/>
    <col min="8706" max="8706" width="21.19921875" style="1" bestFit="1" customWidth="1"/>
    <col min="8707" max="8709" width="4.09765625" style="1" customWidth="1"/>
    <col min="8710" max="8711" width="3.5" style="1" customWidth="1"/>
    <col min="8712" max="8713" width="3.69921875" style="1" customWidth="1"/>
    <col min="8714" max="8714" width="3.5" style="1" customWidth="1"/>
    <col min="8715" max="8715" width="2.69921875" style="1" customWidth="1"/>
    <col min="8716" max="8716" width="3.3984375" style="1" customWidth="1"/>
    <col min="8717" max="8717" width="2.59765625" style="1" customWidth="1"/>
    <col min="8718" max="8718" width="3.3984375" style="1" customWidth="1"/>
    <col min="8719" max="8719" width="2.59765625" style="1" customWidth="1"/>
    <col min="8720" max="8720" width="4.09765625" style="1" customWidth="1"/>
    <col min="8721" max="8721" width="3.3984375" style="1" customWidth="1"/>
    <col min="8722" max="8722" width="4.09765625" style="1" customWidth="1"/>
    <col min="8723" max="8723" width="3.3984375" style="1" customWidth="1"/>
    <col min="8724" max="8960" width="11" style="1"/>
    <col min="8961" max="8961" width="5.59765625" style="1" customWidth="1"/>
    <col min="8962" max="8962" width="21.19921875" style="1" bestFit="1" customWidth="1"/>
    <col min="8963" max="8965" width="4.09765625" style="1" customWidth="1"/>
    <col min="8966" max="8967" width="3.5" style="1" customWidth="1"/>
    <col min="8968" max="8969" width="3.69921875" style="1" customWidth="1"/>
    <col min="8970" max="8970" width="3.5" style="1" customWidth="1"/>
    <col min="8971" max="8971" width="2.69921875" style="1" customWidth="1"/>
    <col min="8972" max="8972" width="3.3984375" style="1" customWidth="1"/>
    <col min="8973" max="8973" width="2.59765625" style="1" customWidth="1"/>
    <col min="8974" max="8974" width="3.3984375" style="1" customWidth="1"/>
    <col min="8975" max="8975" width="2.59765625" style="1" customWidth="1"/>
    <col min="8976" max="8976" width="4.09765625" style="1" customWidth="1"/>
    <col min="8977" max="8977" width="3.3984375" style="1" customWidth="1"/>
    <col min="8978" max="8978" width="4.09765625" style="1" customWidth="1"/>
    <col min="8979" max="8979" width="3.3984375" style="1" customWidth="1"/>
    <col min="8980" max="9216" width="11" style="1"/>
    <col min="9217" max="9217" width="5.59765625" style="1" customWidth="1"/>
    <col min="9218" max="9218" width="21.19921875" style="1" bestFit="1" customWidth="1"/>
    <col min="9219" max="9221" width="4.09765625" style="1" customWidth="1"/>
    <col min="9222" max="9223" width="3.5" style="1" customWidth="1"/>
    <col min="9224" max="9225" width="3.69921875" style="1" customWidth="1"/>
    <col min="9226" max="9226" width="3.5" style="1" customWidth="1"/>
    <col min="9227" max="9227" width="2.69921875" style="1" customWidth="1"/>
    <col min="9228" max="9228" width="3.3984375" style="1" customWidth="1"/>
    <col min="9229" max="9229" width="2.59765625" style="1" customWidth="1"/>
    <col min="9230" max="9230" width="3.3984375" style="1" customWidth="1"/>
    <col min="9231" max="9231" width="2.59765625" style="1" customWidth="1"/>
    <col min="9232" max="9232" width="4.09765625" style="1" customWidth="1"/>
    <col min="9233" max="9233" width="3.3984375" style="1" customWidth="1"/>
    <col min="9234" max="9234" width="4.09765625" style="1" customWidth="1"/>
    <col min="9235" max="9235" width="3.3984375" style="1" customWidth="1"/>
    <col min="9236" max="9472" width="11" style="1"/>
    <col min="9473" max="9473" width="5.59765625" style="1" customWidth="1"/>
    <col min="9474" max="9474" width="21.19921875" style="1" bestFit="1" customWidth="1"/>
    <col min="9475" max="9477" width="4.09765625" style="1" customWidth="1"/>
    <col min="9478" max="9479" width="3.5" style="1" customWidth="1"/>
    <col min="9480" max="9481" width="3.69921875" style="1" customWidth="1"/>
    <col min="9482" max="9482" width="3.5" style="1" customWidth="1"/>
    <col min="9483" max="9483" width="2.69921875" style="1" customWidth="1"/>
    <col min="9484" max="9484" width="3.3984375" style="1" customWidth="1"/>
    <col min="9485" max="9485" width="2.59765625" style="1" customWidth="1"/>
    <col min="9486" max="9486" width="3.3984375" style="1" customWidth="1"/>
    <col min="9487" max="9487" width="2.59765625" style="1" customWidth="1"/>
    <col min="9488" max="9488" width="4.09765625" style="1" customWidth="1"/>
    <col min="9489" max="9489" width="3.3984375" style="1" customWidth="1"/>
    <col min="9490" max="9490" width="4.09765625" style="1" customWidth="1"/>
    <col min="9491" max="9491" width="3.3984375" style="1" customWidth="1"/>
    <col min="9492" max="9728" width="11" style="1"/>
    <col min="9729" max="9729" width="5.59765625" style="1" customWidth="1"/>
    <col min="9730" max="9730" width="21.19921875" style="1" bestFit="1" customWidth="1"/>
    <col min="9731" max="9733" width="4.09765625" style="1" customWidth="1"/>
    <col min="9734" max="9735" width="3.5" style="1" customWidth="1"/>
    <col min="9736" max="9737" width="3.69921875" style="1" customWidth="1"/>
    <col min="9738" max="9738" width="3.5" style="1" customWidth="1"/>
    <col min="9739" max="9739" width="2.69921875" style="1" customWidth="1"/>
    <col min="9740" max="9740" width="3.3984375" style="1" customWidth="1"/>
    <col min="9741" max="9741" width="2.59765625" style="1" customWidth="1"/>
    <col min="9742" max="9742" width="3.3984375" style="1" customWidth="1"/>
    <col min="9743" max="9743" width="2.59765625" style="1" customWidth="1"/>
    <col min="9744" max="9744" width="4.09765625" style="1" customWidth="1"/>
    <col min="9745" max="9745" width="3.3984375" style="1" customWidth="1"/>
    <col min="9746" max="9746" width="4.09765625" style="1" customWidth="1"/>
    <col min="9747" max="9747" width="3.3984375" style="1" customWidth="1"/>
    <col min="9748" max="9984" width="11" style="1"/>
    <col min="9985" max="9985" width="5.59765625" style="1" customWidth="1"/>
    <col min="9986" max="9986" width="21.19921875" style="1" bestFit="1" customWidth="1"/>
    <col min="9987" max="9989" width="4.09765625" style="1" customWidth="1"/>
    <col min="9990" max="9991" width="3.5" style="1" customWidth="1"/>
    <col min="9992" max="9993" width="3.69921875" style="1" customWidth="1"/>
    <col min="9994" max="9994" width="3.5" style="1" customWidth="1"/>
    <col min="9995" max="9995" width="2.69921875" style="1" customWidth="1"/>
    <col min="9996" max="9996" width="3.3984375" style="1" customWidth="1"/>
    <col min="9997" max="9997" width="2.59765625" style="1" customWidth="1"/>
    <col min="9998" max="9998" width="3.3984375" style="1" customWidth="1"/>
    <col min="9999" max="9999" width="2.59765625" style="1" customWidth="1"/>
    <col min="10000" max="10000" width="4.09765625" style="1" customWidth="1"/>
    <col min="10001" max="10001" width="3.3984375" style="1" customWidth="1"/>
    <col min="10002" max="10002" width="4.09765625" style="1" customWidth="1"/>
    <col min="10003" max="10003" width="3.3984375" style="1" customWidth="1"/>
    <col min="10004" max="10240" width="11" style="1"/>
    <col min="10241" max="10241" width="5.59765625" style="1" customWidth="1"/>
    <col min="10242" max="10242" width="21.19921875" style="1" bestFit="1" customWidth="1"/>
    <col min="10243" max="10245" width="4.09765625" style="1" customWidth="1"/>
    <col min="10246" max="10247" width="3.5" style="1" customWidth="1"/>
    <col min="10248" max="10249" width="3.69921875" style="1" customWidth="1"/>
    <col min="10250" max="10250" width="3.5" style="1" customWidth="1"/>
    <col min="10251" max="10251" width="2.69921875" style="1" customWidth="1"/>
    <col min="10252" max="10252" width="3.3984375" style="1" customWidth="1"/>
    <col min="10253" max="10253" width="2.59765625" style="1" customWidth="1"/>
    <col min="10254" max="10254" width="3.3984375" style="1" customWidth="1"/>
    <col min="10255" max="10255" width="2.59765625" style="1" customWidth="1"/>
    <col min="10256" max="10256" width="4.09765625" style="1" customWidth="1"/>
    <col min="10257" max="10257" width="3.3984375" style="1" customWidth="1"/>
    <col min="10258" max="10258" width="4.09765625" style="1" customWidth="1"/>
    <col min="10259" max="10259" width="3.3984375" style="1" customWidth="1"/>
    <col min="10260" max="10496" width="11" style="1"/>
    <col min="10497" max="10497" width="5.59765625" style="1" customWidth="1"/>
    <col min="10498" max="10498" width="21.19921875" style="1" bestFit="1" customWidth="1"/>
    <col min="10499" max="10501" width="4.09765625" style="1" customWidth="1"/>
    <col min="10502" max="10503" width="3.5" style="1" customWidth="1"/>
    <col min="10504" max="10505" width="3.69921875" style="1" customWidth="1"/>
    <col min="10506" max="10506" width="3.5" style="1" customWidth="1"/>
    <col min="10507" max="10507" width="2.69921875" style="1" customWidth="1"/>
    <col min="10508" max="10508" width="3.3984375" style="1" customWidth="1"/>
    <col min="10509" max="10509" width="2.59765625" style="1" customWidth="1"/>
    <col min="10510" max="10510" width="3.3984375" style="1" customWidth="1"/>
    <col min="10511" max="10511" width="2.59765625" style="1" customWidth="1"/>
    <col min="10512" max="10512" width="4.09765625" style="1" customWidth="1"/>
    <col min="10513" max="10513" width="3.3984375" style="1" customWidth="1"/>
    <col min="10514" max="10514" width="4.09765625" style="1" customWidth="1"/>
    <col min="10515" max="10515" width="3.3984375" style="1" customWidth="1"/>
    <col min="10516" max="10752" width="11" style="1"/>
    <col min="10753" max="10753" width="5.59765625" style="1" customWidth="1"/>
    <col min="10754" max="10754" width="21.19921875" style="1" bestFit="1" customWidth="1"/>
    <col min="10755" max="10757" width="4.09765625" style="1" customWidth="1"/>
    <col min="10758" max="10759" width="3.5" style="1" customWidth="1"/>
    <col min="10760" max="10761" width="3.69921875" style="1" customWidth="1"/>
    <col min="10762" max="10762" width="3.5" style="1" customWidth="1"/>
    <col min="10763" max="10763" width="2.69921875" style="1" customWidth="1"/>
    <col min="10764" max="10764" width="3.3984375" style="1" customWidth="1"/>
    <col min="10765" max="10765" width="2.59765625" style="1" customWidth="1"/>
    <col min="10766" max="10766" width="3.3984375" style="1" customWidth="1"/>
    <col min="10767" max="10767" width="2.59765625" style="1" customWidth="1"/>
    <col min="10768" max="10768" width="4.09765625" style="1" customWidth="1"/>
    <col min="10769" max="10769" width="3.3984375" style="1" customWidth="1"/>
    <col min="10770" max="10770" width="4.09765625" style="1" customWidth="1"/>
    <col min="10771" max="10771" width="3.3984375" style="1" customWidth="1"/>
    <col min="10772" max="11008" width="11" style="1"/>
    <col min="11009" max="11009" width="5.59765625" style="1" customWidth="1"/>
    <col min="11010" max="11010" width="21.19921875" style="1" bestFit="1" customWidth="1"/>
    <col min="11011" max="11013" width="4.09765625" style="1" customWidth="1"/>
    <col min="11014" max="11015" width="3.5" style="1" customWidth="1"/>
    <col min="11016" max="11017" width="3.69921875" style="1" customWidth="1"/>
    <col min="11018" max="11018" width="3.5" style="1" customWidth="1"/>
    <col min="11019" max="11019" width="2.69921875" style="1" customWidth="1"/>
    <col min="11020" max="11020" width="3.3984375" style="1" customWidth="1"/>
    <col min="11021" max="11021" width="2.59765625" style="1" customWidth="1"/>
    <col min="11022" max="11022" width="3.3984375" style="1" customWidth="1"/>
    <col min="11023" max="11023" width="2.59765625" style="1" customWidth="1"/>
    <col min="11024" max="11024" width="4.09765625" style="1" customWidth="1"/>
    <col min="11025" max="11025" width="3.3984375" style="1" customWidth="1"/>
    <col min="11026" max="11026" width="4.09765625" style="1" customWidth="1"/>
    <col min="11027" max="11027" width="3.3984375" style="1" customWidth="1"/>
    <col min="11028" max="11264" width="11" style="1"/>
    <col min="11265" max="11265" width="5.59765625" style="1" customWidth="1"/>
    <col min="11266" max="11266" width="21.19921875" style="1" bestFit="1" customWidth="1"/>
    <col min="11267" max="11269" width="4.09765625" style="1" customWidth="1"/>
    <col min="11270" max="11271" width="3.5" style="1" customWidth="1"/>
    <col min="11272" max="11273" width="3.69921875" style="1" customWidth="1"/>
    <col min="11274" max="11274" width="3.5" style="1" customWidth="1"/>
    <col min="11275" max="11275" width="2.69921875" style="1" customWidth="1"/>
    <col min="11276" max="11276" width="3.3984375" style="1" customWidth="1"/>
    <col min="11277" max="11277" width="2.59765625" style="1" customWidth="1"/>
    <col min="11278" max="11278" width="3.3984375" style="1" customWidth="1"/>
    <col min="11279" max="11279" width="2.59765625" style="1" customWidth="1"/>
    <col min="11280" max="11280" width="4.09765625" style="1" customWidth="1"/>
    <col min="11281" max="11281" width="3.3984375" style="1" customWidth="1"/>
    <col min="11282" max="11282" width="4.09765625" style="1" customWidth="1"/>
    <col min="11283" max="11283" width="3.3984375" style="1" customWidth="1"/>
    <col min="11284" max="11520" width="11" style="1"/>
    <col min="11521" max="11521" width="5.59765625" style="1" customWidth="1"/>
    <col min="11522" max="11522" width="21.19921875" style="1" bestFit="1" customWidth="1"/>
    <col min="11523" max="11525" width="4.09765625" style="1" customWidth="1"/>
    <col min="11526" max="11527" width="3.5" style="1" customWidth="1"/>
    <col min="11528" max="11529" width="3.69921875" style="1" customWidth="1"/>
    <col min="11530" max="11530" width="3.5" style="1" customWidth="1"/>
    <col min="11531" max="11531" width="2.69921875" style="1" customWidth="1"/>
    <col min="11532" max="11532" width="3.3984375" style="1" customWidth="1"/>
    <col min="11533" max="11533" width="2.59765625" style="1" customWidth="1"/>
    <col min="11534" max="11534" width="3.3984375" style="1" customWidth="1"/>
    <col min="11535" max="11535" width="2.59765625" style="1" customWidth="1"/>
    <col min="11536" max="11536" width="4.09765625" style="1" customWidth="1"/>
    <col min="11537" max="11537" width="3.3984375" style="1" customWidth="1"/>
    <col min="11538" max="11538" width="4.09765625" style="1" customWidth="1"/>
    <col min="11539" max="11539" width="3.3984375" style="1" customWidth="1"/>
    <col min="11540" max="11776" width="11" style="1"/>
    <col min="11777" max="11777" width="5.59765625" style="1" customWidth="1"/>
    <col min="11778" max="11778" width="21.19921875" style="1" bestFit="1" customWidth="1"/>
    <col min="11779" max="11781" width="4.09765625" style="1" customWidth="1"/>
    <col min="11782" max="11783" width="3.5" style="1" customWidth="1"/>
    <col min="11784" max="11785" width="3.69921875" style="1" customWidth="1"/>
    <col min="11786" max="11786" width="3.5" style="1" customWidth="1"/>
    <col min="11787" max="11787" width="2.69921875" style="1" customWidth="1"/>
    <col min="11788" max="11788" width="3.3984375" style="1" customWidth="1"/>
    <col min="11789" max="11789" width="2.59765625" style="1" customWidth="1"/>
    <col min="11790" max="11790" width="3.3984375" style="1" customWidth="1"/>
    <col min="11791" max="11791" width="2.59765625" style="1" customWidth="1"/>
    <col min="11792" max="11792" width="4.09765625" style="1" customWidth="1"/>
    <col min="11793" max="11793" width="3.3984375" style="1" customWidth="1"/>
    <col min="11794" max="11794" width="4.09765625" style="1" customWidth="1"/>
    <col min="11795" max="11795" width="3.3984375" style="1" customWidth="1"/>
    <col min="11796" max="12032" width="11" style="1"/>
    <col min="12033" max="12033" width="5.59765625" style="1" customWidth="1"/>
    <col min="12034" max="12034" width="21.19921875" style="1" bestFit="1" customWidth="1"/>
    <col min="12035" max="12037" width="4.09765625" style="1" customWidth="1"/>
    <col min="12038" max="12039" width="3.5" style="1" customWidth="1"/>
    <col min="12040" max="12041" width="3.69921875" style="1" customWidth="1"/>
    <col min="12042" max="12042" width="3.5" style="1" customWidth="1"/>
    <col min="12043" max="12043" width="2.69921875" style="1" customWidth="1"/>
    <col min="12044" max="12044" width="3.3984375" style="1" customWidth="1"/>
    <col min="12045" max="12045" width="2.59765625" style="1" customWidth="1"/>
    <col min="12046" max="12046" width="3.3984375" style="1" customWidth="1"/>
    <col min="12047" max="12047" width="2.59765625" style="1" customWidth="1"/>
    <col min="12048" max="12048" width="4.09765625" style="1" customWidth="1"/>
    <col min="12049" max="12049" width="3.3984375" style="1" customWidth="1"/>
    <col min="12050" max="12050" width="4.09765625" style="1" customWidth="1"/>
    <col min="12051" max="12051" width="3.3984375" style="1" customWidth="1"/>
    <col min="12052" max="12288" width="11" style="1"/>
    <col min="12289" max="12289" width="5.59765625" style="1" customWidth="1"/>
    <col min="12290" max="12290" width="21.19921875" style="1" bestFit="1" customWidth="1"/>
    <col min="12291" max="12293" width="4.09765625" style="1" customWidth="1"/>
    <col min="12294" max="12295" width="3.5" style="1" customWidth="1"/>
    <col min="12296" max="12297" width="3.69921875" style="1" customWidth="1"/>
    <col min="12298" max="12298" width="3.5" style="1" customWidth="1"/>
    <col min="12299" max="12299" width="2.69921875" style="1" customWidth="1"/>
    <col min="12300" max="12300" width="3.3984375" style="1" customWidth="1"/>
    <col min="12301" max="12301" width="2.59765625" style="1" customWidth="1"/>
    <col min="12302" max="12302" width="3.3984375" style="1" customWidth="1"/>
    <col min="12303" max="12303" width="2.59765625" style="1" customWidth="1"/>
    <col min="12304" max="12304" width="4.09765625" style="1" customWidth="1"/>
    <col min="12305" max="12305" width="3.3984375" style="1" customWidth="1"/>
    <col min="12306" max="12306" width="4.09765625" style="1" customWidth="1"/>
    <col min="12307" max="12307" width="3.3984375" style="1" customWidth="1"/>
    <col min="12308" max="12544" width="11" style="1"/>
    <col min="12545" max="12545" width="5.59765625" style="1" customWidth="1"/>
    <col min="12546" max="12546" width="21.19921875" style="1" bestFit="1" customWidth="1"/>
    <col min="12547" max="12549" width="4.09765625" style="1" customWidth="1"/>
    <col min="12550" max="12551" width="3.5" style="1" customWidth="1"/>
    <col min="12552" max="12553" width="3.69921875" style="1" customWidth="1"/>
    <col min="12554" max="12554" width="3.5" style="1" customWidth="1"/>
    <col min="12555" max="12555" width="2.69921875" style="1" customWidth="1"/>
    <col min="12556" max="12556" width="3.3984375" style="1" customWidth="1"/>
    <col min="12557" max="12557" width="2.59765625" style="1" customWidth="1"/>
    <col min="12558" max="12558" width="3.3984375" style="1" customWidth="1"/>
    <col min="12559" max="12559" width="2.59765625" style="1" customWidth="1"/>
    <col min="12560" max="12560" width="4.09765625" style="1" customWidth="1"/>
    <col min="12561" max="12561" width="3.3984375" style="1" customWidth="1"/>
    <col min="12562" max="12562" width="4.09765625" style="1" customWidth="1"/>
    <col min="12563" max="12563" width="3.3984375" style="1" customWidth="1"/>
    <col min="12564" max="12800" width="11" style="1"/>
    <col min="12801" max="12801" width="5.59765625" style="1" customWidth="1"/>
    <col min="12802" max="12802" width="21.19921875" style="1" bestFit="1" customWidth="1"/>
    <col min="12803" max="12805" width="4.09765625" style="1" customWidth="1"/>
    <col min="12806" max="12807" width="3.5" style="1" customWidth="1"/>
    <col min="12808" max="12809" width="3.69921875" style="1" customWidth="1"/>
    <col min="12810" max="12810" width="3.5" style="1" customWidth="1"/>
    <col min="12811" max="12811" width="2.69921875" style="1" customWidth="1"/>
    <col min="12812" max="12812" width="3.3984375" style="1" customWidth="1"/>
    <col min="12813" max="12813" width="2.59765625" style="1" customWidth="1"/>
    <col min="12814" max="12814" width="3.3984375" style="1" customWidth="1"/>
    <col min="12815" max="12815" width="2.59765625" style="1" customWidth="1"/>
    <col min="12816" max="12816" width="4.09765625" style="1" customWidth="1"/>
    <col min="12817" max="12817" width="3.3984375" style="1" customWidth="1"/>
    <col min="12818" max="12818" width="4.09765625" style="1" customWidth="1"/>
    <col min="12819" max="12819" width="3.3984375" style="1" customWidth="1"/>
    <col min="12820" max="13056" width="11" style="1"/>
    <col min="13057" max="13057" width="5.59765625" style="1" customWidth="1"/>
    <col min="13058" max="13058" width="21.19921875" style="1" bestFit="1" customWidth="1"/>
    <col min="13059" max="13061" width="4.09765625" style="1" customWidth="1"/>
    <col min="13062" max="13063" width="3.5" style="1" customWidth="1"/>
    <col min="13064" max="13065" width="3.69921875" style="1" customWidth="1"/>
    <col min="13066" max="13066" width="3.5" style="1" customWidth="1"/>
    <col min="13067" max="13067" width="2.69921875" style="1" customWidth="1"/>
    <col min="13068" max="13068" width="3.3984375" style="1" customWidth="1"/>
    <col min="13069" max="13069" width="2.59765625" style="1" customWidth="1"/>
    <col min="13070" max="13070" width="3.3984375" style="1" customWidth="1"/>
    <col min="13071" max="13071" width="2.59765625" style="1" customWidth="1"/>
    <col min="13072" max="13072" width="4.09765625" style="1" customWidth="1"/>
    <col min="13073" max="13073" width="3.3984375" style="1" customWidth="1"/>
    <col min="13074" max="13074" width="4.09765625" style="1" customWidth="1"/>
    <col min="13075" max="13075" width="3.3984375" style="1" customWidth="1"/>
    <col min="13076" max="13312" width="11" style="1"/>
    <col min="13313" max="13313" width="5.59765625" style="1" customWidth="1"/>
    <col min="13314" max="13314" width="21.19921875" style="1" bestFit="1" customWidth="1"/>
    <col min="13315" max="13317" width="4.09765625" style="1" customWidth="1"/>
    <col min="13318" max="13319" width="3.5" style="1" customWidth="1"/>
    <col min="13320" max="13321" width="3.69921875" style="1" customWidth="1"/>
    <col min="13322" max="13322" width="3.5" style="1" customWidth="1"/>
    <col min="13323" max="13323" width="2.69921875" style="1" customWidth="1"/>
    <col min="13324" max="13324" width="3.3984375" style="1" customWidth="1"/>
    <col min="13325" max="13325" width="2.59765625" style="1" customWidth="1"/>
    <col min="13326" max="13326" width="3.3984375" style="1" customWidth="1"/>
    <col min="13327" max="13327" width="2.59765625" style="1" customWidth="1"/>
    <col min="13328" max="13328" width="4.09765625" style="1" customWidth="1"/>
    <col min="13329" max="13329" width="3.3984375" style="1" customWidth="1"/>
    <col min="13330" max="13330" width="4.09765625" style="1" customWidth="1"/>
    <col min="13331" max="13331" width="3.3984375" style="1" customWidth="1"/>
    <col min="13332" max="13568" width="11" style="1"/>
    <col min="13569" max="13569" width="5.59765625" style="1" customWidth="1"/>
    <col min="13570" max="13570" width="21.19921875" style="1" bestFit="1" customWidth="1"/>
    <col min="13571" max="13573" width="4.09765625" style="1" customWidth="1"/>
    <col min="13574" max="13575" width="3.5" style="1" customWidth="1"/>
    <col min="13576" max="13577" width="3.69921875" style="1" customWidth="1"/>
    <col min="13578" max="13578" width="3.5" style="1" customWidth="1"/>
    <col min="13579" max="13579" width="2.69921875" style="1" customWidth="1"/>
    <col min="13580" max="13580" width="3.3984375" style="1" customWidth="1"/>
    <col min="13581" max="13581" width="2.59765625" style="1" customWidth="1"/>
    <col min="13582" max="13582" width="3.3984375" style="1" customWidth="1"/>
    <col min="13583" max="13583" width="2.59765625" style="1" customWidth="1"/>
    <col min="13584" max="13584" width="4.09765625" style="1" customWidth="1"/>
    <col min="13585" max="13585" width="3.3984375" style="1" customWidth="1"/>
    <col min="13586" max="13586" width="4.09765625" style="1" customWidth="1"/>
    <col min="13587" max="13587" width="3.3984375" style="1" customWidth="1"/>
    <col min="13588" max="13824" width="11" style="1"/>
    <col min="13825" max="13825" width="5.59765625" style="1" customWidth="1"/>
    <col min="13826" max="13826" width="21.19921875" style="1" bestFit="1" customWidth="1"/>
    <col min="13827" max="13829" width="4.09765625" style="1" customWidth="1"/>
    <col min="13830" max="13831" width="3.5" style="1" customWidth="1"/>
    <col min="13832" max="13833" width="3.69921875" style="1" customWidth="1"/>
    <col min="13834" max="13834" width="3.5" style="1" customWidth="1"/>
    <col min="13835" max="13835" width="2.69921875" style="1" customWidth="1"/>
    <col min="13836" max="13836" width="3.3984375" style="1" customWidth="1"/>
    <col min="13837" max="13837" width="2.59765625" style="1" customWidth="1"/>
    <col min="13838" max="13838" width="3.3984375" style="1" customWidth="1"/>
    <col min="13839" max="13839" width="2.59765625" style="1" customWidth="1"/>
    <col min="13840" max="13840" width="4.09765625" style="1" customWidth="1"/>
    <col min="13841" max="13841" width="3.3984375" style="1" customWidth="1"/>
    <col min="13842" max="13842" width="4.09765625" style="1" customWidth="1"/>
    <col min="13843" max="13843" width="3.3984375" style="1" customWidth="1"/>
    <col min="13844" max="14080" width="11" style="1"/>
    <col min="14081" max="14081" width="5.59765625" style="1" customWidth="1"/>
    <col min="14082" max="14082" width="21.19921875" style="1" bestFit="1" customWidth="1"/>
    <col min="14083" max="14085" width="4.09765625" style="1" customWidth="1"/>
    <col min="14086" max="14087" width="3.5" style="1" customWidth="1"/>
    <col min="14088" max="14089" width="3.69921875" style="1" customWidth="1"/>
    <col min="14090" max="14090" width="3.5" style="1" customWidth="1"/>
    <col min="14091" max="14091" width="2.69921875" style="1" customWidth="1"/>
    <col min="14092" max="14092" width="3.3984375" style="1" customWidth="1"/>
    <col min="14093" max="14093" width="2.59765625" style="1" customWidth="1"/>
    <col min="14094" max="14094" width="3.3984375" style="1" customWidth="1"/>
    <col min="14095" max="14095" width="2.59765625" style="1" customWidth="1"/>
    <col min="14096" max="14096" width="4.09765625" style="1" customWidth="1"/>
    <col min="14097" max="14097" width="3.3984375" style="1" customWidth="1"/>
    <col min="14098" max="14098" width="4.09765625" style="1" customWidth="1"/>
    <col min="14099" max="14099" width="3.3984375" style="1" customWidth="1"/>
    <col min="14100" max="14336" width="11" style="1"/>
    <col min="14337" max="14337" width="5.59765625" style="1" customWidth="1"/>
    <col min="14338" max="14338" width="21.19921875" style="1" bestFit="1" customWidth="1"/>
    <col min="14339" max="14341" width="4.09765625" style="1" customWidth="1"/>
    <col min="14342" max="14343" width="3.5" style="1" customWidth="1"/>
    <col min="14344" max="14345" width="3.69921875" style="1" customWidth="1"/>
    <col min="14346" max="14346" width="3.5" style="1" customWidth="1"/>
    <col min="14347" max="14347" width="2.69921875" style="1" customWidth="1"/>
    <col min="14348" max="14348" width="3.3984375" style="1" customWidth="1"/>
    <col min="14349" max="14349" width="2.59765625" style="1" customWidth="1"/>
    <col min="14350" max="14350" width="3.3984375" style="1" customWidth="1"/>
    <col min="14351" max="14351" width="2.59765625" style="1" customWidth="1"/>
    <col min="14352" max="14352" width="4.09765625" style="1" customWidth="1"/>
    <col min="14353" max="14353" width="3.3984375" style="1" customWidth="1"/>
    <col min="14354" max="14354" width="4.09765625" style="1" customWidth="1"/>
    <col min="14355" max="14355" width="3.3984375" style="1" customWidth="1"/>
    <col min="14356" max="14592" width="11" style="1"/>
    <col min="14593" max="14593" width="5.59765625" style="1" customWidth="1"/>
    <col min="14594" max="14594" width="21.19921875" style="1" bestFit="1" customWidth="1"/>
    <col min="14595" max="14597" width="4.09765625" style="1" customWidth="1"/>
    <col min="14598" max="14599" width="3.5" style="1" customWidth="1"/>
    <col min="14600" max="14601" width="3.69921875" style="1" customWidth="1"/>
    <col min="14602" max="14602" width="3.5" style="1" customWidth="1"/>
    <col min="14603" max="14603" width="2.69921875" style="1" customWidth="1"/>
    <col min="14604" max="14604" width="3.3984375" style="1" customWidth="1"/>
    <col min="14605" max="14605" width="2.59765625" style="1" customWidth="1"/>
    <col min="14606" max="14606" width="3.3984375" style="1" customWidth="1"/>
    <col min="14607" max="14607" width="2.59765625" style="1" customWidth="1"/>
    <col min="14608" max="14608" width="4.09765625" style="1" customWidth="1"/>
    <col min="14609" max="14609" width="3.3984375" style="1" customWidth="1"/>
    <col min="14610" max="14610" width="4.09765625" style="1" customWidth="1"/>
    <col min="14611" max="14611" width="3.3984375" style="1" customWidth="1"/>
    <col min="14612" max="14848" width="11" style="1"/>
    <col min="14849" max="14849" width="5.59765625" style="1" customWidth="1"/>
    <col min="14850" max="14850" width="21.19921875" style="1" bestFit="1" customWidth="1"/>
    <col min="14851" max="14853" width="4.09765625" style="1" customWidth="1"/>
    <col min="14854" max="14855" width="3.5" style="1" customWidth="1"/>
    <col min="14856" max="14857" width="3.69921875" style="1" customWidth="1"/>
    <col min="14858" max="14858" width="3.5" style="1" customWidth="1"/>
    <col min="14859" max="14859" width="2.69921875" style="1" customWidth="1"/>
    <col min="14860" max="14860" width="3.3984375" style="1" customWidth="1"/>
    <col min="14861" max="14861" width="2.59765625" style="1" customWidth="1"/>
    <col min="14862" max="14862" width="3.3984375" style="1" customWidth="1"/>
    <col min="14863" max="14863" width="2.59765625" style="1" customWidth="1"/>
    <col min="14864" max="14864" width="4.09765625" style="1" customWidth="1"/>
    <col min="14865" max="14865" width="3.3984375" style="1" customWidth="1"/>
    <col min="14866" max="14866" width="4.09765625" style="1" customWidth="1"/>
    <col min="14867" max="14867" width="3.3984375" style="1" customWidth="1"/>
    <col min="14868" max="15104" width="11" style="1"/>
    <col min="15105" max="15105" width="5.59765625" style="1" customWidth="1"/>
    <col min="15106" max="15106" width="21.19921875" style="1" bestFit="1" customWidth="1"/>
    <col min="15107" max="15109" width="4.09765625" style="1" customWidth="1"/>
    <col min="15110" max="15111" width="3.5" style="1" customWidth="1"/>
    <col min="15112" max="15113" width="3.69921875" style="1" customWidth="1"/>
    <col min="15114" max="15114" width="3.5" style="1" customWidth="1"/>
    <col min="15115" max="15115" width="2.69921875" style="1" customWidth="1"/>
    <col min="15116" max="15116" width="3.3984375" style="1" customWidth="1"/>
    <col min="15117" max="15117" width="2.59765625" style="1" customWidth="1"/>
    <col min="15118" max="15118" width="3.3984375" style="1" customWidth="1"/>
    <col min="15119" max="15119" width="2.59765625" style="1" customWidth="1"/>
    <col min="15120" max="15120" width="4.09765625" style="1" customWidth="1"/>
    <col min="15121" max="15121" width="3.3984375" style="1" customWidth="1"/>
    <col min="15122" max="15122" width="4.09765625" style="1" customWidth="1"/>
    <col min="15123" max="15123" width="3.3984375" style="1" customWidth="1"/>
    <col min="15124" max="15360" width="11" style="1"/>
    <col min="15361" max="15361" width="5.59765625" style="1" customWidth="1"/>
    <col min="15362" max="15362" width="21.19921875" style="1" bestFit="1" customWidth="1"/>
    <col min="15363" max="15365" width="4.09765625" style="1" customWidth="1"/>
    <col min="15366" max="15367" width="3.5" style="1" customWidth="1"/>
    <col min="15368" max="15369" width="3.69921875" style="1" customWidth="1"/>
    <col min="15370" max="15370" width="3.5" style="1" customWidth="1"/>
    <col min="15371" max="15371" width="2.69921875" style="1" customWidth="1"/>
    <col min="15372" max="15372" width="3.3984375" style="1" customWidth="1"/>
    <col min="15373" max="15373" width="2.59765625" style="1" customWidth="1"/>
    <col min="15374" max="15374" width="3.3984375" style="1" customWidth="1"/>
    <col min="15375" max="15375" width="2.59765625" style="1" customWidth="1"/>
    <col min="15376" max="15376" width="4.09765625" style="1" customWidth="1"/>
    <col min="15377" max="15377" width="3.3984375" style="1" customWidth="1"/>
    <col min="15378" max="15378" width="4.09765625" style="1" customWidth="1"/>
    <col min="15379" max="15379" width="3.3984375" style="1" customWidth="1"/>
    <col min="15380" max="15616" width="11" style="1"/>
    <col min="15617" max="15617" width="5.59765625" style="1" customWidth="1"/>
    <col min="15618" max="15618" width="21.19921875" style="1" bestFit="1" customWidth="1"/>
    <col min="15619" max="15621" width="4.09765625" style="1" customWidth="1"/>
    <col min="15622" max="15623" width="3.5" style="1" customWidth="1"/>
    <col min="15624" max="15625" width="3.69921875" style="1" customWidth="1"/>
    <col min="15626" max="15626" width="3.5" style="1" customWidth="1"/>
    <col min="15627" max="15627" width="2.69921875" style="1" customWidth="1"/>
    <col min="15628" max="15628" width="3.3984375" style="1" customWidth="1"/>
    <col min="15629" max="15629" width="2.59765625" style="1" customWidth="1"/>
    <col min="15630" max="15630" width="3.3984375" style="1" customWidth="1"/>
    <col min="15631" max="15631" width="2.59765625" style="1" customWidth="1"/>
    <col min="15632" max="15632" width="4.09765625" style="1" customWidth="1"/>
    <col min="15633" max="15633" width="3.3984375" style="1" customWidth="1"/>
    <col min="15634" max="15634" width="4.09765625" style="1" customWidth="1"/>
    <col min="15635" max="15635" width="3.3984375" style="1" customWidth="1"/>
    <col min="15636" max="15872" width="11" style="1"/>
    <col min="15873" max="15873" width="5.59765625" style="1" customWidth="1"/>
    <col min="15874" max="15874" width="21.19921875" style="1" bestFit="1" customWidth="1"/>
    <col min="15875" max="15877" width="4.09765625" style="1" customWidth="1"/>
    <col min="15878" max="15879" width="3.5" style="1" customWidth="1"/>
    <col min="15880" max="15881" width="3.69921875" style="1" customWidth="1"/>
    <col min="15882" max="15882" width="3.5" style="1" customWidth="1"/>
    <col min="15883" max="15883" width="2.69921875" style="1" customWidth="1"/>
    <col min="15884" max="15884" width="3.3984375" style="1" customWidth="1"/>
    <col min="15885" max="15885" width="2.59765625" style="1" customWidth="1"/>
    <col min="15886" max="15886" width="3.3984375" style="1" customWidth="1"/>
    <col min="15887" max="15887" width="2.59765625" style="1" customWidth="1"/>
    <col min="15888" max="15888" width="4.09765625" style="1" customWidth="1"/>
    <col min="15889" max="15889" width="3.3984375" style="1" customWidth="1"/>
    <col min="15890" max="15890" width="4.09765625" style="1" customWidth="1"/>
    <col min="15891" max="15891" width="3.3984375" style="1" customWidth="1"/>
    <col min="15892" max="16128" width="11" style="1"/>
    <col min="16129" max="16129" width="5.59765625" style="1" customWidth="1"/>
    <col min="16130" max="16130" width="21.19921875" style="1" bestFit="1" customWidth="1"/>
    <col min="16131" max="16133" width="4.09765625" style="1" customWidth="1"/>
    <col min="16134" max="16135" width="3.5" style="1" customWidth="1"/>
    <col min="16136" max="16137" width="3.69921875" style="1" customWidth="1"/>
    <col min="16138" max="16138" width="3.5" style="1" customWidth="1"/>
    <col min="16139" max="16139" width="2.69921875" style="1" customWidth="1"/>
    <col min="16140" max="16140" width="3.3984375" style="1" customWidth="1"/>
    <col min="16141" max="16141" width="2.59765625" style="1" customWidth="1"/>
    <col min="16142" max="16142" width="3.3984375" style="1" customWidth="1"/>
    <col min="16143" max="16143" width="2.59765625" style="1" customWidth="1"/>
    <col min="16144" max="16144" width="4.09765625" style="1" customWidth="1"/>
    <col min="16145" max="16145" width="3.3984375" style="1" customWidth="1"/>
    <col min="16146" max="16146" width="4.09765625" style="1" customWidth="1"/>
    <col min="16147" max="16147" width="3.3984375" style="1" customWidth="1"/>
    <col min="16148" max="16384" width="11" style="1"/>
  </cols>
  <sheetData>
    <row r="1" spans="1:22" ht="12.9" customHeight="1" x14ac:dyDescent="0.3">
      <c r="A1" s="40"/>
      <c r="B1" s="41" t="s">
        <v>3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  <c r="U1" s="8" t="s">
        <v>237</v>
      </c>
      <c r="V1" s="10">
        <v>44742</v>
      </c>
    </row>
    <row r="2" spans="1:22" ht="11.1" customHeight="1" x14ac:dyDescent="0.3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22" ht="12.9" customHeight="1" x14ac:dyDescent="0.3">
      <c r="A3" s="4">
        <v>11090001</v>
      </c>
      <c r="B3" s="4" t="s">
        <v>15</v>
      </c>
      <c r="C3" s="2">
        <v>40</v>
      </c>
      <c r="D3" s="2">
        <v>6</v>
      </c>
      <c r="E3" s="2">
        <v>46</v>
      </c>
      <c r="F3" s="5">
        <v>1</v>
      </c>
      <c r="G3" s="5">
        <v>0</v>
      </c>
      <c r="H3" s="5">
        <v>2</v>
      </c>
      <c r="I3" s="5">
        <v>1</v>
      </c>
      <c r="J3" s="5">
        <v>4</v>
      </c>
      <c r="K3" s="5">
        <v>1</v>
      </c>
      <c r="L3" s="5">
        <v>5</v>
      </c>
      <c r="M3" s="5">
        <v>0</v>
      </c>
      <c r="N3" s="5">
        <v>3</v>
      </c>
      <c r="O3" s="5">
        <v>0</v>
      </c>
      <c r="P3" s="5">
        <v>8</v>
      </c>
      <c r="Q3" s="5">
        <v>2</v>
      </c>
      <c r="R3" s="5">
        <v>17</v>
      </c>
      <c r="S3" s="5">
        <v>2</v>
      </c>
    </row>
    <row r="4" spans="1:22" ht="15.9" customHeight="1" x14ac:dyDescent="0.3">
      <c r="A4" s="4">
        <v>11090002</v>
      </c>
      <c r="B4" s="4" t="s">
        <v>16</v>
      </c>
      <c r="C4" s="2">
        <v>54</v>
      </c>
      <c r="D4" s="2">
        <v>6</v>
      </c>
      <c r="E4" s="2">
        <v>60</v>
      </c>
      <c r="F4" s="5">
        <v>5</v>
      </c>
      <c r="G4" s="5">
        <v>2</v>
      </c>
      <c r="H4" s="5">
        <v>10</v>
      </c>
      <c r="I4" s="5">
        <v>1</v>
      </c>
      <c r="J4" s="5">
        <v>2</v>
      </c>
      <c r="K4" s="5">
        <v>0</v>
      </c>
      <c r="L4" s="5">
        <v>5</v>
      </c>
      <c r="M4" s="5">
        <v>0</v>
      </c>
      <c r="N4" s="5">
        <v>3</v>
      </c>
      <c r="O4" s="5">
        <v>0</v>
      </c>
      <c r="P4" s="5">
        <v>10</v>
      </c>
      <c r="Q4" s="5">
        <v>1</v>
      </c>
      <c r="R4" s="5">
        <v>19</v>
      </c>
      <c r="S4" s="5">
        <v>2</v>
      </c>
    </row>
    <row r="5" spans="1:22" ht="15.9" customHeight="1" x14ac:dyDescent="0.3">
      <c r="A5" s="4">
        <v>11090009</v>
      </c>
      <c r="B5" s="4" t="s">
        <v>17</v>
      </c>
      <c r="C5" s="2">
        <v>22</v>
      </c>
      <c r="D5" s="2">
        <v>2</v>
      </c>
      <c r="E5" s="2">
        <v>24</v>
      </c>
      <c r="F5" s="5">
        <v>0</v>
      </c>
      <c r="G5" s="5">
        <v>0</v>
      </c>
      <c r="H5" s="5">
        <v>1</v>
      </c>
      <c r="I5" s="5">
        <v>0</v>
      </c>
      <c r="J5" s="5">
        <v>4</v>
      </c>
      <c r="K5" s="5">
        <v>0</v>
      </c>
      <c r="L5" s="5">
        <v>0</v>
      </c>
      <c r="M5" s="5">
        <v>0</v>
      </c>
      <c r="N5" s="5">
        <v>2</v>
      </c>
      <c r="O5" s="5">
        <v>0</v>
      </c>
      <c r="P5" s="5">
        <v>2</v>
      </c>
      <c r="Q5" s="5">
        <v>0</v>
      </c>
      <c r="R5" s="5">
        <v>13</v>
      </c>
      <c r="S5" s="5">
        <v>2</v>
      </c>
    </row>
    <row r="6" spans="1:22" ht="15.9" customHeight="1" x14ac:dyDescent="0.3">
      <c r="A6" s="4">
        <v>11090014</v>
      </c>
      <c r="B6" s="4" t="s">
        <v>18</v>
      </c>
      <c r="C6" s="2">
        <v>33</v>
      </c>
      <c r="D6" s="2">
        <v>10</v>
      </c>
      <c r="E6" s="2">
        <v>43</v>
      </c>
      <c r="F6" s="5">
        <v>2</v>
      </c>
      <c r="G6" s="5">
        <v>0</v>
      </c>
      <c r="H6" s="5">
        <v>2</v>
      </c>
      <c r="I6" s="5">
        <v>1</v>
      </c>
      <c r="J6" s="5">
        <v>1</v>
      </c>
      <c r="K6" s="5">
        <v>2</v>
      </c>
      <c r="L6" s="5">
        <v>5</v>
      </c>
      <c r="M6" s="5">
        <v>0</v>
      </c>
      <c r="N6" s="5">
        <v>2</v>
      </c>
      <c r="O6" s="5">
        <v>1</v>
      </c>
      <c r="P6" s="5">
        <v>7</v>
      </c>
      <c r="Q6" s="5">
        <v>2</v>
      </c>
      <c r="R6" s="5">
        <v>14</v>
      </c>
      <c r="S6" s="5">
        <v>4</v>
      </c>
    </row>
    <row r="7" spans="1:22" ht="15.9" customHeight="1" x14ac:dyDescent="0.3">
      <c r="A7" s="4">
        <v>11090019</v>
      </c>
      <c r="B7" s="4" t="s">
        <v>19</v>
      </c>
      <c r="C7" s="2">
        <v>25</v>
      </c>
      <c r="D7" s="2">
        <v>3</v>
      </c>
      <c r="E7" s="2">
        <v>28</v>
      </c>
      <c r="F7" s="5">
        <v>1</v>
      </c>
      <c r="G7" s="5">
        <v>0</v>
      </c>
      <c r="H7" s="5">
        <v>3</v>
      </c>
      <c r="I7" s="5">
        <v>0</v>
      </c>
      <c r="J7" s="5">
        <v>2</v>
      </c>
      <c r="K7" s="5">
        <v>0</v>
      </c>
      <c r="L7" s="5">
        <v>2</v>
      </c>
      <c r="M7" s="5">
        <v>0</v>
      </c>
      <c r="N7" s="5">
        <v>1</v>
      </c>
      <c r="O7" s="5">
        <v>0</v>
      </c>
      <c r="P7" s="5">
        <v>6</v>
      </c>
      <c r="Q7" s="5">
        <v>0</v>
      </c>
      <c r="R7" s="5">
        <v>10</v>
      </c>
      <c r="S7" s="5">
        <v>3</v>
      </c>
    </row>
    <row r="8" spans="1:22" ht="15.9" customHeight="1" x14ac:dyDescent="0.3">
      <c r="A8" s="4">
        <v>11110001</v>
      </c>
      <c r="B8" s="4" t="s">
        <v>98</v>
      </c>
      <c r="C8" s="2">
        <v>12</v>
      </c>
      <c r="D8" s="2">
        <v>3</v>
      </c>
      <c r="E8" s="2">
        <v>15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v>3</v>
      </c>
      <c r="Q8" s="5">
        <v>0</v>
      </c>
      <c r="R8" s="5">
        <v>9</v>
      </c>
      <c r="S8" s="5">
        <v>2</v>
      </c>
    </row>
    <row r="9" spans="1:22" ht="15.9" customHeight="1" x14ac:dyDescent="0.3">
      <c r="A9" s="4">
        <v>11110009</v>
      </c>
      <c r="B9" s="4" t="s">
        <v>99</v>
      </c>
      <c r="C9" s="2">
        <v>36</v>
      </c>
      <c r="D9" s="2">
        <v>3</v>
      </c>
      <c r="E9" s="2">
        <v>39</v>
      </c>
      <c r="F9" s="5">
        <v>0</v>
      </c>
      <c r="G9" s="5">
        <v>0</v>
      </c>
      <c r="H9" s="5">
        <v>1</v>
      </c>
      <c r="I9" s="5">
        <v>0</v>
      </c>
      <c r="J9" s="5">
        <v>1</v>
      </c>
      <c r="K9" s="5">
        <v>1</v>
      </c>
      <c r="L9" s="5">
        <v>5</v>
      </c>
      <c r="M9" s="5">
        <v>0</v>
      </c>
      <c r="N9" s="5">
        <v>3</v>
      </c>
      <c r="O9" s="5">
        <v>1</v>
      </c>
      <c r="P9" s="5">
        <v>4</v>
      </c>
      <c r="Q9" s="5">
        <v>0</v>
      </c>
      <c r="R9" s="5">
        <v>22</v>
      </c>
      <c r="S9" s="5">
        <v>1</v>
      </c>
    </row>
    <row r="10" spans="1:22" ht="15.9" customHeight="1" x14ac:dyDescent="0.3">
      <c r="A10" s="4">
        <v>11110013</v>
      </c>
      <c r="B10" s="4" t="s">
        <v>100</v>
      </c>
      <c r="C10" s="2">
        <v>49</v>
      </c>
      <c r="D10" s="2">
        <v>7</v>
      </c>
      <c r="E10" s="2">
        <v>56</v>
      </c>
      <c r="F10" s="5">
        <v>1</v>
      </c>
      <c r="G10" s="5">
        <v>0</v>
      </c>
      <c r="H10" s="5">
        <v>5</v>
      </c>
      <c r="I10" s="5">
        <v>2</v>
      </c>
      <c r="J10" s="5">
        <v>1</v>
      </c>
      <c r="K10" s="5">
        <v>0</v>
      </c>
      <c r="L10" s="5">
        <v>1</v>
      </c>
      <c r="M10" s="5">
        <v>0</v>
      </c>
      <c r="N10" s="5">
        <v>4</v>
      </c>
      <c r="O10" s="5">
        <v>2</v>
      </c>
      <c r="P10" s="5">
        <v>7</v>
      </c>
      <c r="Q10" s="5">
        <v>1</v>
      </c>
      <c r="R10" s="5">
        <v>30</v>
      </c>
      <c r="S10" s="5">
        <v>2</v>
      </c>
    </row>
    <row r="11" spans="1:22" ht="15.9" customHeight="1" x14ac:dyDescent="0.3">
      <c r="A11" s="4">
        <v>11110015</v>
      </c>
      <c r="B11" s="4" t="s">
        <v>176</v>
      </c>
      <c r="C11" s="2">
        <v>13</v>
      </c>
      <c r="D11" s="2">
        <v>1</v>
      </c>
      <c r="E11" s="2">
        <v>14</v>
      </c>
      <c r="F11" s="5">
        <v>0</v>
      </c>
      <c r="G11" s="5">
        <v>0</v>
      </c>
      <c r="H11" s="5">
        <v>0</v>
      </c>
      <c r="I11" s="5">
        <v>0</v>
      </c>
      <c r="J11" s="5">
        <v>3</v>
      </c>
      <c r="K11" s="5">
        <v>0</v>
      </c>
      <c r="L11" s="5">
        <v>1</v>
      </c>
      <c r="M11" s="5">
        <v>0</v>
      </c>
      <c r="N11" s="5">
        <v>2</v>
      </c>
      <c r="O11" s="5">
        <v>0</v>
      </c>
      <c r="P11" s="5">
        <v>1</v>
      </c>
      <c r="Q11" s="5">
        <v>0</v>
      </c>
      <c r="R11" s="5">
        <v>6</v>
      </c>
      <c r="S11" s="5">
        <v>1</v>
      </c>
    </row>
    <row r="12" spans="1:22" ht="15.9" customHeight="1" x14ac:dyDescent="0.3">
      <c r="A12" s="4">
        <v>11110023</v>
      </c>
      <c r="B12" s="4" t="s">
        <v>101</v>
      </c>
      <c r="C12" s="2">
        <v>22</v>
      </c>
      <c r="D12" s="2">
        <v>1</v>
      </c>
      <c r="E12" s="2">
        <v>23</v>
      </c>
      <c r="F12" s="5">
        <v>0</v>
      </c>
      <c r="G12" s="5">
        <v>0</v>
      </c>
      <c r="H12" s="5">
        <v>1</v>
      </c>
      <c r="I12" s="5">
        <v>0</v>
      </c>
      <c r="J12" s="5">
        <v>2</v>
      </c>
      <c r="K12" s="5">
        <v>1</v>
      </c>
      <c r="L12" s="5">
        <v>1</v>
      </c>
      <c r="M12" s="5">
        <v>0</v>
      </c>
      <c r="N12" s="5">
        <v>2</v>
      </c>
      <c r="O12" s="5">
        <v>0</v>
      </c>
      <c r="P12" s="5">
        <v>5</v>
      </c>
      <c r="Q12" s="5">
        <v>0</v>
      </c>
      <c r="R12" s="5">
        <v>11</v>
      </c>
      <c r="S12" s="5">
        <v>0</v>
      </c>
    </row>
    <row r="13" spans="1:22" ht="15.9" customHeight="1" x14ac:dyDescent="0.3">
      <c r="A13" s="4">
        <v>11110024</v>
      </c>
      <c r="B13" s="4" t="s">
        <v>102</v>
      </c>
      <c r="C13" s="2">
        <v>15</v>
      </c>
      <c r="D13" s="2">
        <v>5</v>
      </c>
      <c r="E13" s="2">
        <v>20</v>
      </c>
      <c r="F13" s="5">
        <v>1</v>
      </c>
      <c r="G13" s="5">
        <v>0</v>
      </c>
      <c r="H13" s="5">
        <v>2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9</v>
      </c>
      <c r="S13" s="5">
        <v>4</v>
      </c>
    </row>
    <row r="14" spans="1:22" ht="15.9" customHeight="1" x14ac:dyDescent="0.3">
      <c r="A14" s="4">
        <v>11110027</v>
      </c>
      <c r="B14" s="4" t="s">
        <v>103</v>
      </c>
      <c r="C14" s="2">
        <v>64</v>
      </c>
      <c r="D14" s="2">
        <v>7</v>
      </c>
      <c r="E14" s="2">
        <v>71</v>
      </c>
      <c r="F14" s="5">
        <v>0</v>
      </c>
      <c r="G14" s="5">
        <v>0</v>
      </c>
      <c r="H14" s="5">
        <v>6</v>
      </c>
      <c r="I14" s="5">
        <v>2</v>
      </c>
      <c r="J14" s="5">
        <v>5</v>
      </c>
      <c r="K14" s="5">
        <v>2</v>
      </c>
      <c r="L14" s="5">
        <v>8</v>
      </c>
      <c r="M14" s="5">
        <v>0</v>
      </c>
      <c r="N14" s="5">
        <v>5</v>
      </c>
      <c r="O14" s="5">
        <v>0</v>
      </c>
      <c r="P14" s="5">
        <v>17</v>
      </c>
      <c r="Q14" s="5">
        <v>1</v>
      </c>
      <c r="R14" s="5">
        <v>23</v>
      </c>
      <c r="S14" s="5">
        <v>2</v>
      </c>
    </row>
    <row r="15" spans="1:22" ht="15.9" customHeight="1" x14ac:dyDescent="0.3">
      <c r="A15" s="4">
        <v>11110028</v>
      </c>
      <c r="B15" s="4" t="s">
        <v>104</v>
      </c>
      <c r="C15" s="2">
        <v>19</v>
      </c>
      <c r="D15" s="2">
        <v>4</v>
      </c>
      <c r="E15" s="2">
        <v>23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4</v>
      </c>
      <c r="Q15" s="5">
        <v>0</v>
      </c>
      <c r="R15" s="5">
        <v>13</v>
      </c>
      <c r="S15" s="5">
        <v>4</v>
      </c>
    </row>
    <row r="16" spans="1:22" ht="15.9" customHeight="1" x14ac:dyDescent="0.3">
      <c r="A16" s="4">
        <v>11110029</v>
      </c>
      <c r="B16" s="4" t="s">
        <v>105</v>
      </c>
      <c r="C16" s="2">
        <v>16</v>
      </c>
      <c r="D16" s="2">
        <v>1</v>
      </c>
      <c r="E16" s="2">
        <v>17</v>
      </c>
      <c r="F16" s="5">
        <v>0</v>
      </c>
      <c r="G16" s="5">
        <v>0</v>
      </c>
      <c r="H16" s="5">
        <v>1</v>
      </c>
      <c r="I16" s="5">
        <v>0</v>
      </c>
      <c r="J16" s="5">
        <v>1</v>
      </c>
      <c r="K16" s="5">
        <v>0</v>
      </c>
      <c r="L16" s="5">
        <v>2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10</v>
      </c>
      <c r="S16" s="5">
        <v>1</v>
      </c>
    </row>
    <row r="17" spans="1:19" ht="15.9" customHeight="1" x14ac:dyDescent="0.3">
      <c r="A17" s="4">
        <v>11110032</v>
      </c>
      <c r="B17" s="4" t="s">
        <v>106</v>
      </c>
      <c r="C17" s="2">
        <v>19</v>
      </c>
      <c r="D17" s="2">
        <v>2</v>
      </c>
      <c r="E17" s="2">
        <v>21</v>
      </c>
      <c r="F17" s="5">
        <v>0</v>
      </c>
      <c r="G17" s="5">
        <v>0</v>
      </c>
      <c r="H17" s="5">
        <v>3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2</v>
      </c>
      <c r="O17" s="5">
        <v>0</v>
      </c>
      <c r="P17" s="5">
        <v>2</v>
      </c>
      <c r="Q17" s="5">
        <v>1</v>
      </c>
      <c r="R17" s="5">
        <v>12</v>
      </c>
      <c r="S17" s="5">
        <v>1</v>
      </c>
    </row>
    <row r="18" spans="1:19" ht="15.9" customHeight="1" x14ac:dyDescent="0.3">
      <c r="A18" s="4">
        <v>11110033</v>
      </c>
      <c r="B18" s="4" t="s">
        <v>194</v>
      </c>
      <c r="C18" s="2">
        <v>22</v>
      </c>
      <c r="D18" s="2">
        <v>0</v>
      </c>
      <c r="E18" s="2">
        <v>22</v>
      </c>
      <c r="F18" s="5">
        <v>1</v>
      </c>
      <c r="G18" s="5">
        <v>0</v>
      </c>
      <c r="H18" s="5">
        <v>1</v>
      </c>
      <c r="I18" s="5">
        <v>0</v>
      </c>
      <c r="J18" s="5">
        <v>1</v>
      </c>
      <c r="K18" s="5">
        <v>0</v>
      </c>
      <c r="L18" s="5">
        <v>2</v>
      </c>
      <c r="M18" s="5">
        <v>0</v>
      </c>
      <c r="N18" s="5">
        <v>0</v>
      </c>
      <c r="O18" s="5">
        <v>0</v>
      </c>
      <c r="P18" s="5">
        <v>6</v>
      </c>
      <c r="Q18" s="5">
        <v>0</v>
      </c>
      <c r="R18" s="5">
        <v>11</v>
      </c>
      <c r="S18" s="5">
        <v>0</v>
      </c>
    </row>
    <row r="19" spans="1:19" ht="15.9" customHeight="1" x14ac:dyDescent="0.3">
      <c r="A19" s="4">
        <v>11120004</v>
      </c>
      <c r="B19" s="4" t="s">
        <v>20</v>
      </c>
      <c r="C19" s="2">
        <v>40</v>
      </c>
      <c r="D19" s="2">
        <v>0</v>
      </c>
      <c r="E19" s="2">
        <v>40</v>
      </c>
      <c r="F19" s="5">
        <v>2</v>
      </c>
      <c r="G19" s="5">
        <v>0</v>
      </c>
      <c r="H19" s="5">
        <v>2</v>
      </c>
      <c r="I19" s="5">
        <v>0</v>
      </c>
      <c r="J19" s="5">
        <v>6</v>
      </c>
      <c r="K19" s="5">
        <v>0</v>
      </c>
      <c r="L19" s="5">
        <v>8</v>
      </c>
      <c r="M19" s="5">
        <v>0</v>
      </c>
      <c r="N19" s="5">
        <v>3</v>
      </c>
      <c r="O19" s="5">
        <v>0</v>
      </c>
      <c r="P19" s="5">
        <v>7</v>
      </c>
      <c r="Q19" s="5">
        <v>0</v>
      </c>
      <c r="R19" s="5">
        <v>12</v>
      </c>
      <c r="S19" s="5">
        <v>0</v>
      </c>
    </row>
    <row r="20" spans="1:19" ht="15.9" customHeight="1" x14ac:dyDescent="0.3">
      <c r="A20" s="4">
        <v>11120009</v>
      </c>
      <c r="B20" s="4" t="s">
        <v>21</v>
      </c>
      <c r="C20" s="2">
        <v>28</v>
      </c>
      <c r="D20" s="2">
        <v>3</v>
      </c>
      <c r="E20" s="2">
        <v>31</v>
      </c>
      <c r="F20" s="5">
        <v>2</v>
      </c>
      <c r="G20" s="5">
        <v>0</v>
      </c>
      <c r="H20" s="5">
        <v>1</v>
      </c>
      <c r="I20" s="5">
        <v>0</v>
      </c>
      <c r="J20" s="5">
        <v>3</v>
      </c>
      <c r="K20" s="5">
        <v>0</v>
      </c>
      <c r="L20" s="5">
        <v>2</v>
      </c>
      <c r="M20" s="5">
        <v>0</v>
      </c>
      <c r="N20" s="5">
        <v>1</v>
      </c>
      <c r="O20" s="5">
        <v>1</v>
      </c>
      <c r="P20" s="5">
        <v>4</v>
      </c>
      <c r="Q20" s="5">
        <v>0</v>
      </c>
      <c r="R20" s="5">
        <v>15</v>
      </c>
      <c r="S20" s="5">
        <v>2</v>
      </c>
    </row>
    <row r="21" spans="1:19" ht="15.9" customHeight="1" x14ac:dyDescent="0.3">
      <c r="A21" s="4">
        <v>11120017</v>
      </c>
      <c r="B21" s="4" t="s">
        <v>195</v>
      </c>
      <c r="C21" s="2">
        <v>27</v>
      </c>
      <c r="D21" s="2">
        <v>12</v>
      </c>
      <c r="E21" s="2">
        <v>39</v>
      </c>
      <c r="F21" s="5">
        <v>1</v>
      </c>
      <c r="G21" s="5">
        <v>0</v>
      </c>
      <c r="H21" s="5">
        <v>1</v>
      </c>
      <c r="I21" s="5">
        <v>0</v>
      </c>
      <c r="J21" s="5">
        <v>3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5</v>
      </c>
      <c r="Q21" s="5">
        <v>6</v>
      </c>
      <c r="R21" s="5">
        <v>16</v>
      </c>
      <c r="S21" s="5">
        <v>4</v>
      </c>
    </row>
    <row r="22" spans="1:19" ht="15.9" customHeight="1" x14ac:dyDescent="0.3">
      <c r="A22" s="4">
        <v>11120019</v>
      </c>
      <c r="B22" s="4" t="s">
        <v>260</v>
      </c>
      <c r="C22" s="2">
        <v>6</v>
      </c>
      <c r="D22" s="2">
        <v>0</v>
      </c>
      <c r="E22" s="2">
        <v>6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3</v>
      </c>
      <c r="Q22" s="5">
        <v>0</v>
      </c>
      <c r="R22" s="5">
        <v>3</v>
      </c>
      <c r="S22" s="5">
        <v>0</v>
      </c>
    </row>
    <row r="23" spans="1:19" ht="15.9" customHeight="1" x14ac:dyDescent="0.3">
      <c r="A23" s="4">
        <v>11120024</v>
      </c>
      <c r="B23" s="4" t="s">
        <v>23</v>
      </c>
      <c r="C23" s="2">
        <v>20</v>
      </c>
      <c r="D23" s="2">
        <v>1</v>
      </c>
      <c r="E23" s="2">
        <v>21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1</v>
      </c>
      <c r="M23" s="5">
        <v>0</v>
      </c>
      <c r="N23" s="5">
        <v>2</v>
      </c>
      <c r="O23" s="5">
        <v>0</v>
      </c>
      <c r="P23" s="5">
        <v>4</v>
      </c>
      <c r="Q23" s="5">
        <v>1</v>
      </c>
      <c r="R23" s="5">
        <v>11</v>
      </c>
      <c r="S23" s="5">
        <v>0</v>
      </c>
    </row>
    <row r="24" spans="1:19" ht="15.9" customHeight="1" x14ac:dyDescent="0.3">
      <c r="A24" s="4">
        <v>11120025</v>
      </c>
      <c r="B24" s="4" t="s">
        <v>24</v>
      </c>
      <c r="C24" s="2">
        <v>16</v>
      </c>
      <c r="D24" s="2">
        <v>1</v>
      </c>
      <c r="E24" s="2">
        <v>17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</v>
      </c>
      <c r="Q24" s="5">
        <v>1</v>
      </c>
      <c r="R24" s="5">
        <v>10</v>
      </c>
      <c r="S24" s="5">
        <v>0</v>
      </c>
    </row>
    <row r="25" spans="1:19" ht="15.9" customHeight="1" x14ac:dyDescent="0.3">
      <c r="A25" s="4">
        <v>11120026</v>
      </c>
      <c r="B25" s="4" t="s">
        <v>25</v>
      </c>
      <c r="C25" s="2">
        <v>26</v>
      </c>
      <c r="D25" s="2">
        <v>5</v>
      </c>
      <c r="E25" s="2">
        <v>31</v>
      </c>
      <c r="F25" s="5">
        <v>0</v>
      </c>
      <c r="G25" s="5">
        <v>0</v>
      </c>
      <c r="H25" s="5">
        <v>3</v>
      </c>
      <c r="I25" s="5">
        <v>0</v>
      </c>
      <c r="J25" s="5">
        <v>2</v>
      </c>
      <c r="K25" s="5">
        <v>0</v>
      </c>
      <c r="L25" s="5">
        <v>1</v>
      </c>
      <c r="M25" s="5">
        <v>0</v>
      </c>
      <c r="N25" s="5">
        <v>2</v>
      </c>
      <c r="O25" s="5">
        <v>0</v>
      </c>
      <c r="P25" s="5">
        <v>3</v>
      </c>
      <c r="Q25" s="5">
        <v>3</v>
      </c>
      <c r="R25" s="5">
        <v>15</v>
      </c>
      <c r="S25" s="5">
        <v>2</v>
      </c>
    </row>
    <row r="26" spans="1:19" ht="15.9" customHeight="1" x14ac:dyDescent="0.3">
      <c r="A26" s="4">
        <v>11120043</v>
      </c>
      <c r="B26" s="4" t="s">
        <v>27</v>
      </c>
      <c r="C26" s="2">
        <v>35</v>
      </c>
      <c r="D26" s="2">
        <v>5</v>
      </c>
      <c r="E26" s="2">
        <v>40</v>
      </c>
      <c r="F26" s="5">
        <v>0</v>
      </c>
      <c r="G26" s="5">
        <v>0</v>
      </c>
      <c r="H26" s="5">
        <v>3</v>
      </c>
      <c r="I26" s="5">
        <v>0</v>
      </c>
      <c r="J26" s="5">
        <v>2</v>
      </c>
      <c r="K26" s="5">
        <v>1</v>
      </c>
      <c r="L26" s="5">
        <v>4</v>
      </c>
      <c r="M26" s="5">
        <v>0</v>
      </c>
      <c r="N26" s="5">
        <v>2</v>
      </c>
      <c r="O26" s="5">
        <v>0</v>
      </c>
      <c r="P26" s="5">
        <v>11</v>
      </c>
      <c r="Q26" s="5">
        <v>1</v>
      </c>
      <c r="R26" s="5">
        <v>13</v>
      </c>
      <c r="S26" s="5">
        <v>3</v>
      </c>
    </row>
    <row r="27" spans="1:19" ht="15.9" customHeight="1" x14ac:dyDescent="0.3">
      <c r="A27" s="4">
        <v>11120044</v>
      </c>
      <c r="B27" s="4" t="s">
        <v>28</v>
      </c>
      <c r="C27" s="2">
        <v>12</v>
      </c>
      <c r="D27" s="2">
        <v>0</v>
      </c>
      <c r="E27" s="2">
        <v>12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1</v>
      </c>
      <c r="M27" s="5">
        <v>0</v>
      </c>
      <c r="N27" s="5">
        <v>2</v>
      </c>
      <c r="O27" s="5">
        <v>0</v>
      </c>
      <c r="P27" s="5">
        <v>1</v>
      </c>
      <c r="Q27" s="5">
        <v>0</v>
      </c>
      <c r="R27" s="5">
        <v>7</v>
      </c>
      <c r="S27" s="5">
        <v>0</v>
      </c>
    </row>
    <row r="28" spans="1:19" ht="15.9" customHeight="1" x14ac:dyDescent="0.3">
      <c r="A28" s="4">
        <v>11120045</v>
      </c>
      <c r="B28" s="4" t="s">
        <v>29</v>
      </c>
      <c r="C28" s="2">
        <v>41</v>
      </c>
      <c r="D28" s="2">
        <v>3</v>
      </c>
      <c r="E28" s="2">
        <v>44</v>
      </c>
      <c r="F28" s="5">
        <v>1</v>
      </c>
      <c r="G28" s="5">
        <v>0</v>
      </c>
      <c r="H28" s="5">
        <v>1</v>
      </c>
      <c r="I28" s="5">
        <v>0</v>
      </c>
      <c r="J28" s="5">
        <v>6</v>
      </c>
      <c r="K28" s="5">
        <v>1</v>
      </c>
      <c r="L28" s="5">
        <v>4</v>
      </c>
      <c r="M28" s="5">
        <v>1</v>
      </c>
      <c r="N28" s="5">
        <v>6</v>
      </c>
      <c r="O28" s="5">
        <v>1</v>
      </c>
      <c r="P28" s="5">
        <v>6</v>
      </c>
      <c r="Q28" s="5">
        <v>0</v>
      </c>
      <c r="R28" s="5">
        <v>17</v>
      </c>
      <c r="S28" s="5">
        <v>0</v>
      </c>
    </row>
    <row r="29" spans="1:19" ht="15.9" customHeight="1" x14ac:dyDescent="0.3">
      <c r="A29" s="4">
        <v>11120046</v>
      </c>
      <c r="B29" s="4" t="s">
        <v>30</v>
      </c>
      <c r="C29" s="2">
        <v>14</v>
      </c>
      <c r="D29" s="2">
        <v>0</v>
      </c>
      <c r="E29" s="2">
        <v>14</v>
      </c>
      <c r="F29" s="5">
        <v>0</v>
      </c>
      <c r="G29" s="5">
        <v>0</v>
      </c>
      <c r="H29" s="5">
        <v>0</v>
      </c>
      <c r="I29" s="5">
        <v>0</v>
      </c>
      <c r="J29" s="5">
        <v>3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5</v>
      </c>
      <c r="Q29" s="5">
        <v>0</v>
      </c>
      <c r="R29" s="5">
        <v>5</v>
      </c>
      <c r="S29" s="5">
        <v>0</v>
      </c>
    </row>
    <row r="30" spans="1:19" ht="15.9" customHeight="1" x14ac:dyDescent="0.3">
      <c r="A30" s="4">
        <v>11120047</v>
      </c>
      <c r="B30" s="4" t="s">
        <v>31</v>
      </c>
      <c r="C30" s="2">
        <v>52</v>
      </c>
      <c r="D30" s="2">
        <v>5</v>
      </c>
      <c r="E30" s="2">
        <v>57</v>
      </c>
      <c r="F30" s="5">
        <v>3</v>
      </c>
      <c r="G30" s="5">
        <v>0</v>
      </c>
      <c r="H30" s="5">
        <v>5</v>
      </c>
      <c r="I30" s="5">
        <v>2</v>
      </c>
      <c r="J30" s="5">
        <v>8</v>
      </c>
      <c r="K30" s="5">
        <v>0</v>
      </c>
      <c r="L30" s="5">
        <v>6</v>
      </c>
      <c r="M30" s="5">
        <v>0</v>
      </c>
      <c r="N30" s="5">
        <v>3</v>
      </c>
      <c r="O30" s="5">
        <v>1</v>
      </c>
      <c r="P30" s="5">
        <v>3</v>
      </c>
      <c r="Q30" s="5">
        <v>0</v>
      </c>
      <c r="R30" s="5">
        <v>24</v>
      </c>
      <c r="S30" s="5">
        <v>2</v>
      </c>
    </row>
    <row r="31" spans="1:19" ht="15.9" customHeight="1" x14ac:dyDescent="0.3">
      <c r="A31" s="4">
        <v>11120052</v>
      </c>
      <c r="B31" s="4" t="s">
        <v>185</v>
      </c>
      <c r="C31" s="2">
        <v>12</v>
      </c>
      <c r="D31" s="2">
        <v>3</v>
      </c>
      <c r="E31" s="2">
        <v>15</v>
      </c>
      <c r="F31" s="5">
        <v>0</v>
      </c>
      <c r="G31" s="5">
        <v>0</v>
      </c>
      <c r="H31" s="5">
        <v>1</v>
      </c>
      <c r="I31" s="5">
        <v>0</v>
      </c>
      <c r="J31" s="5">
        <v>6</v>
      </c>
      <c r="K31" s="5">
        <v>0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2</v>
      </c>
      <c r="R31" s="5">
        <v>3</v>
      </c>
      <c r="S31" s="5">
        <v>1</v>
      </c>
    </row>
    <row r="32" spans="1:19" ht="15.9" customHeight="1" x14ac:dyDescent="0.3">
      <c r="A32" s="4">
        <v>11300003</v>
      </c>
      <c r="B32" s="4" t="s">
        <v>107</v>
      </c>
      <c r="C32" s="2">
        <v>17</v>
      </c>
      <c r="D32" s="2">
        <v>5</v>
      </c>
      <c r="E32" s="2">
        <v>22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2</v>
      </c>
      <c r="Q32" s="5">
        <v>0</v>
      </c>
      <c r="R32" s="5">
        <v>14</v>
      </c>
      <c r="S32" s="5">
        <v>4</v>
      </c>
    </row>
    <row r="33" spans="1:19" ht="15.9" customHeight="1" x14ac:dyDescent="0.3">
      <c r="A33" s="4">
        <v>11300004</v>
      </c>
      <c r="B33" s="4" t="s">
        <v>108</v>
      </c>
      <c r="C33" s="2">
        <v>31</v>
      </c>
      <c r="D33" s="2">
        <v>1</v>
      </c>
      <c r="E33" s="2">
        <v>32</v>
      </c>
      <c r="F33" s="5">
        <v>1</v>
      </c>
      <c r="G33" s="5">
        <v>0</v>
      </c>
      <c r="H33" s="5">
        <v>2</v>
      </c>
      <c r="I33" s="5">
        <v>0</v>
      </c>
      <c r="J33" s="5">
        <v>5</v>
      </c>
      <c r="K33" s="5">
        <v>0</v>
      </c>
      <c r="L33" s="5">
        <v>5</v>
      </c>
      <c r="M33" s="5">
        <v>0</v>
      </c>
      <c r="N33" s="5">
        <v>2</v>
      </c>
      <c r="O33" s="5">
        <v>0</v>
      </c>
      <c r="P33" s="5">
        <v>8</v>
      </c>
      <c r="Q33" s="5">
        <v>1</v>
      </c>
      <c r="R33" s="5">
        <v>8</v>
      </c>
      <c r="S33" s="5">
        <v>0</v>
      </c>
    </row>
    <row r="34" spans="1:19" ht="15.9" customHeight="1" x14ac:dyDescent="0.3">
      <c r="A34" s="4">
        <v>11300005</v>
      </c>
      <c r="B34" s="4" t="s">
        <v>109</v>
      </c>
      <c r="C34" s="2">
        <v>13</v>
      </c>
      <c r="D34" s="2">
        <v>2</v>
      </c>
      <c r="E34" s="2">
        <v>15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2</v>
      </c>
      <c r="Q34" s="5">
        <v>0</v>
      </c>
      <c r="R34" s="5">
        <v>11</v>
      </c>
      <c r="S34" s="5">
        <v>2</v>
      </c>
    </row>
    <row r="35" spans="1:19" ht="15.9" customHeight="1" x14ac:dyDescent="0.3">
      <c r="A35" s="4">
        <v>11300006</v>
      </c>
      <c r="B35" s="4" t="s">
        <v>110</v>
      </c>
      <c r="C35" s="2">
        <v>6</v>
      </c>
      <c r="D35" s="2">
        <v>7</v>
      </c>
      <c r="E35" s="2">
        <v>13</v>
      </c>
      <c r="F35" s="5">
        <v>0</v>
      </c>
      <c r="G35" s="5">
        <v>0</v>
      </c>
      <c r="H35" s="5">
        <v>2</v>
      </c>
      <c r="I35" s="5">
        <v>3</v>
      </c>
      <c r="J35" s="5">
        <v>0</v>
      </c>
      <c r="K35" s="5">
        <v>1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3</v>
      </c>
    </row>
    <row r="36" spans="1:19" ht="15.9" customHeight="1" x14ac:dyDescent="0.3">
      <c r="A36" s="4">
        <v>11300007</v>
      </c>
      <c r="B36" s="4" t="s">
        <v>111</v>
      </c>
      <c r="C36" s="2">
        <v>143</v>
      </c>
      <c r="D36" s="2">
        <v>47</v>
      </c>
      <c r="E36" s="2">
        <v>190</v>
      </c>
      <c r="F36" s="5">
        <v>8</v>
      </c>
      <c r="G36" s="5">
        <v>2</v>
      </c>
      <c r="H36" s="5">
        <v>14</v>
      </c>
      <c r="I36" s="5">
        <v>0</v>
      </c>
      <c r="J36" s="5">
        <v>39</v>
      </c>
      <c r="K36" s="5">
        <v>2</v>
      </c>
      <c r="L36" s="5">
        <v>15</v>
      </c>
      <c r="M36" s="5">
        <v>2</v>
      </c>
      <c r="N36" s="5">
        <v>5</v>
      </c>
      <c r="O36" s="5">
        <v>5</v>
      </c>
      <c r="P36" s="5">
        <v>14</v>
      </c>
      <c r="Q36" s="5">
        <v>18</v>
      </c>
      <c r="R36" s="5">
        <v>48</v>
      </c>
      <c r="S36" s="5">
        <v>18</v>
      </c>
    </row>
    <row r="37" spans="1:19" ht="15.9" customHeight="1" x14ac:dyDescent="0.3">
      <c r="A37" s="4">
        <v>11300008</v>
      </c>
      <c r="B37" s="4" t="s">
        <v>112</v>
      </c>
      <c r="C37" s="2">
        <v>40</v>
      </c>
      <c r="D37" s="2">
        <v>1</v>
      </c>
      <c r="E37" s="2">
        <v>41</v>
      </c>
      <c r="F37" s="5">
        <v>1</v>
      </c>
      <c r="G37" s="5">
        <v>0</v>
      </c>
      <c r="H37" s="5">
        <v>3</v>
      </c>
      <c r="I37" s="5">
        <v>0</v>
      </c>
      <c r="J37" s="5">
        <v>5</v>
      </c>
      <c r="K37" s="5">
        <v>0</v>
      </c>
      <c r="L37" s="5">
        <v>4</v>
      </c>
      <c r="M37" s="5">
        <v>0</v>
      </c>
      <c r="N37" s="5">
        <v>4</v>
      </c>
      <c r="O37" s="5">
        <v>0</v>
      </c>
      <c r="P37" s="5">
        <v>5</v>
      </c>
      <c r="Q37" s="5">
        <v>0</v>
      </c>
      <c r="R37" s="5">
        <v>18</v>
      </c>
      <c r="S37" s="5">
        <v>1</v>
      </c>
    </row>
    <row r="38" spans="1:19" ht="15.9" customHeight="1" x14ac:dyDescent="0.3">
      <c r="A38" s="4">
        <v>11300010</v>
      </c>
      <c r="B38" s="4" t="s">
        <v>113</v>
      </c>
      <c r="C38" s="2">
        <v>68</v>
      </c>
      <c r="D38" s="2">
        <v>9</v>
      </c>
      <c r="E38" s="2">
        <v>77</v>
      </c>
      <c r="F38" s="5">
        <v>7</v>
      </c>
      <c r="G38" s="5">
        <v>1</v>
      </c>
      <c r="H38" s="5">
        <v>3</v>
      </c>
      <c r="I38" s="5">
        <v>1</v>
      </c>
      <c r="J38" s="5">
        <v>11</v>
      </c>
      <c r="K38" s="5">
        <v>1</v>
      </c>
      <c r="L38" s="5">
        <v>11</v>
      </c>
      <c r="M38" s="5">
        <v>0</v>
      </c>
      <c r="N38" s="5">
        <v>3</v>
      </c>
      <c r="O38" s="5">
        <v>1</v>
      </c>
      <c r="P38" s="5">
        <v>16</v>
      </c>
      <c r="Q38" s="5">
        <v>1</v>
      </c>
      <c r="R38" s="5">
        <v>17</v>
      </c>
      <c r="S38" s="5">
        <v>4</v>
      </c>
    </row>
    <row r="39" spans="1:19" ht="15.9" customHeight="1" x14ac:dyDescent="0.3">
      <c r="A39" s="4">
        <v>11300012</v>
      </c>
      <c r="B39" s="4" t="s">
        <v>114</v>
      </c>
      <c r="C39" s="2">
        <v>57</v>
      </c>
      <c r="D39" s="2">
        <v>0</v>
      </c>
      <c r="E39" s="2">
        <v>57</v>
      </c>
      <c r="F39" s="5">
        <v>3</v>
      </c>
      <c r="G39" s="5">
        <v>0</v>
      </c>
      <c r="H39" s="5">
        <v>7</v>
      </c>
      <c r="I39" s="5">
        <v>0</v>
      </c>
      <c r="J39" s="5">
        <v>8</v>
      </c>
      <c r="K39" s="5">
        <v>0</v>
      </c>
      <c r="L39" s="5">
        <v>9</v>
      </c>
      <c r="M39" s="5">
        <v>0</v>
      </c>
      <c r="N39" s="5">
        <v>6</v>
      </c>
      <c r="O39" s="5">
        <v>0</v>
      </c>
      <c r="P39" s="5">
        <v>11</v>
      </c>
      <c r="Q39" s="5">
        <v>0</v>
      </c>
      <c r="R39" s="5">
        <v>13</v>
      </c>
      <c r="S39" s="5">
        <v>0</v>
      </c>
    </row>
    <row r="40" spans="1:19" ht="15.9" customHeight="1" x14ac:dyDescent="0.3">
      <c r="A40" s="4">
        <v>11300014</v>
      </c>
      <c r="B40" s="4" t="s">
        <v>115</v>
      </c>
      <c r="C40" s="2">
        <v>86</v>
      </c>
      <c r="D40" s="2">
        <v>58</v>
      </c>
      <c r="E40" s="2">
        <v>144</v>
      </c>
      <c r="F40" s="5">
        <v>7</v>
      </c>
      <c r="G40" s="5">
        <v>4</v>
      </c>
      <c r="H40" s="5">
        <v>26</v>
      </c>
      <c r="I40" s="5">
        <v>20</v>
      </c>
      <c r="J40" s="5">
        <v>20</v>
      </c>
      <c r="K40" s="5">
        <v>28</v>
      </c>
      <c r="L40" s="5">
        <v>1</v>
      </c>
      <c r="M40" s="5">
        <v>0</v>
      </c>
      <c r="N40" s="5">
        <v>2</v>
      </c>
      <c r="O40" s="5">
        <v>0</v>
      </c>
      <c r="P40" s="5">
        <v>8</v>
      </c>
      <c r="Q40" s="5">
        <v>6</v>
      </c>
      <c r="R40" s="5">
        <v>22</v>
      </c>
      <c r="S40" s="5">
        <v>0</v>
      </c>
    </row>
    <row r="41" spans="1:19" ht="15.9" customHeight="1" x14ac:dyDescent="0.3">
      <c r="A41" s="4">
        <v>11300015</v>
      </c>
      <c r="B41" s="4" t="s">
        <v>116</v>
      </c>
      <c r="C41" s="2">
        <v>9</v>
      </c>
      <c r="D41" s="2">
        <v>0</v>
      </c>
      <c r="E41" s="2">
        <v>9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1</v>
      </c>
      <c r="Q41" s="5">
        <v>0</v>
      </c>
      <c r="R41" s="5">
        <v>7</v>
      </c>
      <c r="S41" s="5">
        <v>0</v>
      </c>
    </row>
    <row r="42" spans="1:19" ht="15.9" customHeight="1" x14ac:dyDescent="0.3">
      <c r="A42" s="4">
        <v>11300016</v>
      </c>
      <c r="B42" s="4" t="s">
        <v>186</v>
      </c>
      <c r="C42" s="2">
        <v>53</v>
      </c>
      <c r="D42" s="2">
        <v>4</v>
      </c>
      <c r="E42" s="2">
        <v>57</v>
      </c>
      <c r="F42" s="5">
        <v>3</v>
      </c>
      <c r="G42" s="5">
        <v>0</v>
      </c>
      <c r="H42" s="5">
        <v>3</v>
      </c>
      <c r="I42" s="5">
        <v>0</v>
      </c>
      <c r="J42" s="5">
        <v>1</v>
      </c>
      <c r="K42" s="5">
        <v>0</v>
      </c>
      <c r="L42" s="5">
        <v>9</v>
      </c>
      <c r="M42" s="5">
        <v>0</v>
      </c>
      <c r="N42" s="5">
        <v>5</v>
      </c>
      <c r="O42" s="5">
        <v>0</v>
      </c>
      <c r="P42" s="5">
        <v>7</v>
      </c>
      <c r="Q42" s="5">
        <v>1</v>
      </c>
      <c r="R42" s="5">
        <v>25</v>
      </c>
      <c r="S42" s="5">
        <v>3</v>
      </c>
    </row>
    <row r="43" spans="1:19" ht="15.9" customHeight="1" x14ac:dyDescent="0.3">
      <c r="A43" s="4">
        <v>11300017</v>
      </c>
      <c r="B43" s="4" t="s">
        <v>117</v>
      </c>
      <c r="C43" s="2">
        <v>7</v>
      </c>
      <c r="D43" s="2">
        <v>0</v>
      </c>
      <c r="E43" s="2">
        <v>7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7</v>
      </c>
      <c r="S43" s="5">
        <v>0</v>
      </c>
    </row>
    <row r="44" spans="1:19" ht="15.9" customHeight="1" x14ac:dyDescent="0.3">
      <c r="A44" s="4">
        <v>11300018</v>
      </c>
      <c r="B44" s="4" t="s">
        <v>118</v>
      </c>
      <c r="C44" s="2">
        <v>7</v>
      </c>
      <c r="D44" s="2">
        <v>0</v>
      </c>
      <c r="E44" s="2">
        <v>7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5</v>
      </c>
      <c r="Q44" s="5">
        <v>0</v>
      </c>
      <c r="R44" s="5">
        <v>2</v>
      </c>
      <c r="S44" s="5">
        <v>0</v>
      </c>
    </row>
    <row r="45" spans="1:19" ht="15.9" customHeight="1" x14ac:dyDescent="0.3">
      <c r="A45" s="4">
        <v>11300019</v>
      </c>
      <c r="B45" s="4" t="s">
        <v>177</v>
      </c>
      <c r="C45" s="2">
        <v>40</v>
      </c>
      <c r="D45" s="2">
        <v>2</v>
      </c>
      <c r="E45" s="2">
        <v>42</v>
      </c>
      <c r="F45" s="5">
        <v>3</v>
      </c>
      <c r="G45" s="5">
        <v>0</v>
      </c>
      <c r="H45" s="5">
        <v>5</v>
      </c>
      <c r="I45" s="5">
        <v>0</v>
      </c>
      <c r="J45" s="5">
        <v>19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2</v>
      </c>
      <c r="Q45" s="5">
        <v>0</v>
      </c>
      <c r="R45" s="5">
        <v>9</v>
      </c>
      <c r="S45" s="5">
        <v>2</v>
      </c>
    </row>
    <row r="46" spans="1:19" ht="15.9" customHeight="1" x14ac:dyDescent="0.3">
      <c r="A46" s="4">
        <v>11300021</v>
      </c>
      <c r="B46" s="4" t="s">
        <v>119</v>
      </c>
      <c r="C46" s="2">
        <v>23</v>
      </c>
      <c r="D46" s="2">
        <v>1</v>
      </c>
      <c r="E46" s="2">
        <v>24</v>
      </c>
      <c r="F46" s="5">
        <v>3</v>
      </c>
      <c r="G46" s="5">
        <v>0</v>
      </c>
      <c r="H46" s="5">
        <v>4</v>
      </c>
      <c r="I46" s="5">
        <v>0</v>
      </c>
      <c r="J46" s="5">
        <v>6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8</v>
      </c>
      <c r="S46" s="5">
        <v>1</v>
      </c>
    </row>
    <row r="47" spans="1:19" ht="15.9" customHeight="1" x14ac:dyDescent="0.3">
      <c r="A47" s="4">
        <v>11300022</v>
      </c>
      <c r="B47" s="4" t="s">
        <v>120</v>
      </c>
      <c r="C47" s="2">
        <v>16</v>
      </c>
      <c r="D47" s="2">
        <v>3</v>
      </c>
      <c r="E47" s="2">
        <v>19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1</v>
      </c>
      <c r="N47" s="5">
        <v>0</v>
      </c>
      <c r="O47" s="5">
        <v>0</v>
      </c>
      <c r="P47" s="5">
        <v>4</v>
      </c>
      <c r="Q47" s="5">
        <v>0</v>
      </c>
      <c r="R47" s="5">
        <v>12</v>
      </c>
      <c r="S47" s="5">
        <v>2</v>
      </c>
    </row>
    <row r="48" spans="1:19" ht="15.9" customHeight="1" x14ac:dyDescent="0.3">
      <c r="A48" s="4">
        <v>11300023</v>
      </c>
      <c r="B48" s="4" t="s">
        <v>121</v>
      </c>
      <c r="C48" s="2">
        <v>122</v>
      </c>
      <c r="D48" s="2">
        <v>7</v>
      </c>
      <c r="E48" s="2">
        <v>129</v>
      </c>
      <c r="F48" s="5">
        <v>3</v>
      </c>
      <c r="G48" s="5">
        <v>0</v>
      </c>
      <c r="H48" s="5">
        <v>15</v>
      </c>
      <c r="I48" s="5">
        <v>0</v>
      </c>
      <c r="J48" s="5">
        <v>17</v>
      </c>
      <c r="K48" s="5">
        <v>0</v>
      </c>
      <c r="L48" s="5">
        <v>13</v>
      </c>
      <c r="M48" s="5">
        <v>0</v>
      </c>
      <c r="N48" s="5">
        <v>10</v>
      </c>
      <c r="O48" s="5">
        <v>0</v>
      </c>
      <c r="P48" s="5">
        <v>16</v>
      </c>
      <c r="Q48" s="5">
        <v>3</v>
      </c>
      <c r="R48" s="5">
        <v>48</v>
      </c>
      <c r="S48" s="5">
        <v>4</v>
      </c>
    </row>
    <row r="49" spans="1:19" ht="15.9" customHeight="1" x14ac:dyDescent="0.3">
      <c r="A49" s="4">
        <v>11300025</v>
      </c>
      <c r="B49" s="4" t="s">
        <v>122</v>
      </c>
      <c r="C49" s="2">
        <v>37</v>
      </c>
      <c r="D49" s="2">
        <v>6</v>
      </c>
      <c r="E49" s="2">
        <v>43</v>
      </c>
      <c r="F49" s="5">
        <v>0</v>
      </c>
      <c r="G49" s="5">
        <v>0</v>
      </c>
      <c r="H49" s="5">
        <v>2</v>
      </c>
      <c r="I49" s="5">
        <v>0</v>
      </c>
      <c r="J49" s="5">
        <v>8</v>
      </c>
      <c r="K49" s="5">
        <v>0</v>
      </c>
      <c r="L49" s="5">
        <v>4</v>
      </c>
      <c r="M49" s="5">
        <v>1</v>
      </c>
      <c r="N49" s="5">
        <v>0</v>
      </c>
      <c r="O49" s="5">
        <v>0</v>
      </c>
      <c r="P49" s="5">
        <v>5</v>
      </c>
      <c r="Q49" s="5">
        <v>2</v>
      </c>
      <c r="R49" s="5">
        <v>18</v>
      </c>
      <c r="S49" s="5">
        <v>3</v>
      </c>
    </row>
    <row r="50" spans="1:19" ht="15.9" customHeight="1" x14ac:dyDescent="0.3">
      <c r="A50" s="4">
        <v>11300028</v>
      </c>
      <c r="B50" s="4" t="s">
        <v>123</v>
      </c>
      <c r="C50" s="2">
        <v>36</v>
      </c>
      <c r="D50" s="2">
        <v>2</v>
      </c>
      <c r="E50" s="2">
        <v>38</v>
      </c>
      <c r="F50" s="5">
        <v>0</v>
      </c>
      <c r="G50" s="5">
        <v>0</v>
      </c>
      <c r="H50" s="5">
        <v>3</v>
      </c>
      <c r="I50" s="5">
        <v>0</v>
      </c>
      <c r="J50" s="5">
        <v>11</v>
      </c>
      <c r="K50" s="5">
        <v>1</v>
      </c>
      <c r="L50" s="5">
        <v>3</v>
      </c>
      <c r="M50" s="5">
        <v>0</v>
      </c>
      <c r="N50" s="5">
        <v>2</v>
      </c>
      <c r="O50" s="5">
        <v>0</v>
      </c>
      <c r="P50" s="5">
        <v>5</v>
      </c>
      <c r="Q50" s="5">
        <v>1</v>
      </c>
      <c r="R50" s="5">
        <v>12</v>
      </c>
      <c r="S50" s="5">
        <v>0</v>
      </c>
    </row>
    <row r="51" spans="1:19" ht="15.9" customHeight="1" x14ac:dyDescent="0.3">
      <c r="A51" s="4">
        <v>11300032</v>
      </c>
      <c r="B51" s="4" t="s">
        <v>124</v>
      </c>
      <c r="C51" s="2">
        <v>19</v>
      </c>
      <c r="D51" s="2">
        <v>4</v>
      </c>
      <c r="E51" s="2">
        <v>23</v>
      </c>
      <c r="F51" s="5">
        <v>0</v>
      </c>
      <c r="G51" s="5">
        <v>2</v>
      </c>
      <c r="H51" s="5">
        <v>2</v>
      </c>
      <c r="I51" s="5">
        <v>0</v>
      </c>
      <c r="J51" s="5">
        <v>3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6</v>
      </c>
      <c r="Q51" s="5">
        <v>0</v>
      </c>
      <c r="R51" s="5">
        <v>8</v>
      </c>
      <c r="S51" s="5">
        <v>1</v>
      </c>
    </row>
    <row r="52" spans="1:19" ht="15.9" customHeight="1" x14ac:dyDescent="0.3">
      <c r="A52" s="4">
        <v>11300039</v>
      </c>
      <c r="B52" s="4" t="s">
        <v>125</v>
      </c>
      <c r="C52" s="2">
        <v>20</v>
      </c>
      <c r="D52" s="2">
        <v>5</v>
      </c>
      <c r="E52" s="2">
        <v>25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1</v>
      </c>
      <c r="O52" s="5">
        <v>0</v>
      </c>
      <c r="P52" s="5">
        <v>3</v>
      </c>
      <c r="Q52" s="5">
        <v>2</v>
      </c>
      <c r="R52" s="5">
        <v>16</v>
      </c>
      <c r="S52" s="5">
        <v>2</v>
      </c>
    </row>
    <row r="53" spans="1:19" ht="15.9" customHeight="1" x14ac:dyDescent="0.3">
      <c r="A53" s="4">
        <v>11300040</v>
      </c>
      <c r="B53" s="4" t="s">
        <v>126</v>
      </c>
      <c r="C53" s="2">
        <v>17</v>
      </c>
      <c r="D53" s="2">
        <v>3</v>
      </c>
      <c r="E53" s="2">
        <v>20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2</v>
      </c>
      <c r="Q53" s="5">
        <v>1</v>
      </c>
      <c r="R53" s="5">
        <v>15</v>
      </c>
      <c r="S53" s="5">
        <v>2</v>
      </c>
    </row>
    <row r="54" spans="1:19" ht="15.9" customHeight="1" x14ac:dyDescent="0.3">
      <c r="A54" s="4">
        <v>11300041</v>
      </c>
      <c r="B54" s="4" t="s">
        <v>127</v>
      </c>
      <c r="C54" s="2">
        <v>71</v>
      </c>
      <c r="D54" s="2">
        <v>4</v>
      </c>
      <c r="E54" s="2">
        <v>75</v>
      </c>
      <c r="F54" s="5">
        <v>3</v>
      </c>
      <c r="G54" s="5">
        <v>0</v>
      </c>
      <c r="H54" s="5">
        <v>4</v>
      </c>
      <c r="I54" s="5">
        <v>0</v>
      </c>
      <c r="J54" s="5">
        <v>8</v>
      </c>
      <c r="K54" s="5">
        <v>0</v>
      </c>
      <c r="L54" s="5">
        <v>12</v>
      </c>
      <c r="M54" s="5">
        <v>0</v>
      </c>
      <c r="N54" s="5">
        <v>1</v>
      </c>
      <c r="O54" s="5">
        <v>2</v>
      </c>
      <c r="P54" s="5">
        <v>13</v>
      </c>
      <c r="Q54" s="5">
        <v>0</v>
      </c>
      <c r="R54" s="5">
        <v>30</v>
      </c>
      <c r="S54" s="5">
        <v>2</v>
      </c>
    </row>
    <row r="55" spans="1:19" ht="15.9" customHeight="1" x14ac:dyDescent="0.3">
      <c r="A55" s="4">
        <v>11300047</v>
      </c>
      <c r="B55" s="4" t="s">
        <v>128</v>
      </c>
      <c r="C55" s="2">
        <v>3</v>
      </c>
      <c r="D55" s="2">
        <v>0</v>
      </c>
      <c r="E55" s="2">
        <v>3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1</v>
      </c>
      <c r="S55" s="5">
        <v>0</v>
      </c>
    </row>
    <row r="56" spans="1:19" ht="15.9" customHeight="1" x14ac:dyDescent="0.3">
      <c r="A56" s="4">
        <v>11300050</v>
      </c>
      <c r="B56" s="4" t="s">
        <v>129</v>
      </c>
      <c r="C56" s="2">
        <v>13</v>
      </c>
      <c r="D56" s="2">
        <v>2</v>
      </c>
      <c r="E56" s="2">
        <v>15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0</v>
      </c>
      <c r="N56" s="5">
        <v>2</v>
      </c>
      <c r="O56" s="5">
        <v>0</v>
      </c>
      <c r="P56" s="5">
        <v>1</v>
      </c>
      <c r="Q56" s="5">
        <v>0</v>
      </c>
      <c r="R56" s="5">
        <v>9</v>
      </c>
      <c r="S56" s="5">
        <v>2</v>
      </c>
    </row>
    <row r="57" spans="1:19" ht="15.9" customHeight="1" x14ac:dyDescent="0.3">
      <c r="A57" s="4">
        <v>11300055</v>
      </c>
      <c r="B57" s="4" t="s">
        <v>130</v>
      </c>
      <c r="C57" s="2">
        <v>17</v>
      </c>
      <c r="D57" s="2">
        <v>4</v>
      </c>
      <c r="E57" s="2">
        <v>21</v>
      </c>
      <c r="F57" s="5">
        <v>0</v>
      </c>
      <c r="G57" s="5">
        <v>0</v>
      </c>
      <c r="H57" s="5">
        <v>0</v>
      </c>
      <c r="I57" s="5">
        <v>2</v>
      </c>
      <c r="J57" s="5">
        <v>4</v>
      </c>
      <c r="K57" s="5">
        <v>0</v>
      </c>
      <c r="L57" s="5">
        <v>3</v>
      </c>
      <c r="M57" s="5">
        <v>0</v>
      </c>
      <c r="N57" s="5">
        <v>0</v>
      </c>
      <c r="O57" s="5">
        <v>1</v>
      </c>
      <c r="P57" s="5">
        <v>4</v>
      </c>
      <c r="Q57" s="5">
        <v>0</v>
      </c>
      <c r="R57" s="5">
        <v>6</v>
      </c>
      <c r="S57" s="5">
        <v>1</v>
      </c>
    </row>
    <row r="58" spans="1:19" ht="15.9" customHeight="1" x14ac:dyDescent="0.3">
      <c r="A58" s="4">
        <v>11300056</v>
      </c>
      <c r="B58" s="4" t="s">
        <v>196</v>
      </c>
      <c r="C58" s="2">
        <v>15</v>
      </c>
      <c r="D58" s="2">
        <v>1</v>
      </c>
      <c r="E58" s="2">
        <v>16</v>
      </c>
      <c r="F58" s="5">
        <v>0</v>
      </c>
      <c r="G58" s="5">
        <v>0</v>
      </c>
      <c r="H58" s="5">
        <v>1</v>
      </c>
      <c r="I58" s="5">
        <v>0</v>
      </c>
      <c r="J58" s="5">
        <v>1</v>
      </c>
      <c r="K58" s="5">
        <v>0</v>
      </c>
      <c r="L58" s="5">
        <v>4</v>
      </c>
      <c r="M58" s="5">
        <v>0</v>
      </c>
      <c r="N58" s="5">
        <v>2</v>
      </c>
      <c r="O58" s="5">
        <v>0</v>
      </c>
      <c r="P58" s="5">
        <v>1</v>
      </c>
      <c r="Q58" s="5">
        <v>0</v>
      </c>
      <c r="R58" s="5">
        <v>6</v>
      </c>
      <c r="S58" s="5">
        <v>1</v>
      </c>
    </row>
    <row r="59" spans="1:19" ht="15.9" customHeight="1" x14ac:dyDescent="0.3">
      <c r="A59" s="4">
        <v>11300057</v>
      </c>
      <c r="B59" s="4" t="s">
        <v>261</v>
      </c>
      <c r="C59" s="2">
        <v>19</v>
      </c>
      <c r="D59" s="2">
        <v>2</v>
      </c>
      <c r="E59" s="2">
        <v>21</v>
      </c>
      <c r="F59" s="5">
        <v>0</v>
      </c>
      <c r="G59" s="5">
        <v>0</v>
      </c>
      <c r="H59" s="5">
        <v>0</v>
      </c>
      <c r="I59" s="5">
        <v>1</v>
      </c>
      <c r="J59" s="5">
        <v>3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3</v>
      </c>
      <c r="Q59" s="5">
        <v>0</v>
      </c>
      <c r="R59" s="5">
        <v>13</v>
      </c>
      <c r="S59" s="5">
        <v>0</v>
      </c>
    </row>
    <row r="60" spans="1:19" ht="15.9" customHeight="1" x14ac:dyDescent="0.3">
      <c r="A60" s="4">
        <v>11310005</v>
      </c>
      <c r="B60" s="4" t="s">
        <v>32</v>
      </c>
      <c r="C60" s="2">
        <v>54</v>
      </c>
      <c r="D60" s="2">
        <v>4</v>
      </c>
      <c r="E60" s="2">
        <v>58</v>
      </c>
      <c r="F60" s="5">
        <v>1</v>
      </c>
      <c r="G60" s="5">
        <v>1</v>
      </c>
      <c r="H60" s="5">
        <v>9</v>
      </c>
      <c r="I60" s="5">
        <v>1</v>
      </c>
      <c r="J60" s="5">
        <v>15</v>
      </c>
      <c r="K60" s="5">
        <v>0</v>
      </c>
      <c r="L60" s="5">
        <v>10</v>
      </c>
      <c r="M60" s="5">
        <v>1</v>
      </c>
      <c r="N60" s="5">
        <v>5</v>
      </c>
      <c r="O60" s="5">
        <v>1</v>
      </c>
      <c r="P60" s="5">
        <v>3</v>
      </c>
      <c r="Q60" s="5">
        <v>0</v>
      </c>
      <c r="R60" s="5">
        <v>11</v>
      </c>
      <c r="S60" s="5">
        <v>0</v>
      </c>
    </row>
    <row r="61" spans="1:19" ht="15.9" customHeight="1" x14ac:dyDescent="0.3">
      <c r="A61" s="4">
        <v>11310006</v>
      </c>
      <c r="B61" s="4" t="s">
        <v>33</v>
      </c>
      <c r="C61" s="2">
        <v>163</v>
      </c>
      <c r="D61" s="2">
        <v>20</v>
      </c>
      <c r="E61" s="2">
        <v>183</v>
      </c>
      <c r="F61" s="5">
        <v>10</v>
      </c>
      <c r="G61" s="5">
        <v>0</v>
      </c>
      <c r="H61" s="5">
        <v>20</v>
      </c>
      <c r="I61" s="5">
        <v>1</v>
      </c>
      <c r="J61" s="5">
        <v>19</v>
      </c>
      <c r="K61" s="5">
        <v>3</v>
      </c>
      <c r="L61" s="5">
        <v>17</v>
      </c>
      <c r="M61" s="5">
        <v>0</v>
      </c>
      <c r="N61" s="5">
        <v>10</v>
      </c>
      <c r="O61" s="5">
        <v>4</v>
      </c>
      <c r="P61" s="5">
        <v>43</v>
      </c>
      <c r="Q61" s="5">
        <v>7</v>
      </c>
      <c r="R61" s="5">
        <v>44</v>
      </c>
      <c r="S61" s="5">
        <v>5</v>
      </c>
    </row>
    <row r="62" spans="1:19" ht="15.9" customHeight="1" x14ac:dyDescent="0.3">
      <c r="A62" s="4">
        <v>11310008</v>
      </c>
      <c r="B62" s="4" t="s">
        <v>187</v>
      </c>
      <c r="C62" s="2">
        <v>40</v>
      </c>
      <c r="D62" s="2">
        <v>5</v>
      </c>
      <c r="E62" s="2">
        <v>45</v>
      </c>
      <c r="F62" s="5">
        <v>5</v>
      </c>
      <c r="G62" s="5">
        <v>0</v>
      </c>
      <c r="H62" s="5">
        <v>2</v>
      </c>
      <c r="I62" s="5">
        <v>0</v>
      </c>
      <c r="J62" s="5">
        <v>2</v>
      </c>
      <c r="K62" s="5">
        <v>2</v>
      </c>
      <c r="L62" s="5">
        <v>3</v>
      </c>
      <c r="M62" s="5">
        <v>1</v>
      </c>
      <c r="N62" s="5">
        <v>4</v>
      </c>
      <c r="O62" s="5">
        <v>0</v>
      </c>
      <c r="P62" s="5">
        <v>6</v>
      </c>
      <c r="Q62" s="5">
        <v>0</v>
      </c>
      <c r="R62" s="5">
        <v>18</v>
      </c>
      <c r="S62" s="5">
        <v>2</v>
      </c>
    </row>
    <row r="63" spans="1:19" ht="15.9" customHeight="1" x14ac:dyDescent="0.3">
      <c r="A63" s="4">
        <v>11310011</v>
      </c>
      <c r="B63" s="4" t="s">
        <v>178</v>
      </c>
      <c r="C63" s="2">
        <v>152</v>
      </c>
      <c r="D63" s="2">
        <v>10</v>
      </c>
      <c r="E63" s="2">
        <v>162</v>
      </c>
      <c r="F63" s="5">
        <v>4</v>
      </c>
      <c r="G63" s="5">
        <v>0</v>
      </c>
      <c r="H63" s="5">
        <v>25</v>
      </c>
      <c r="I63" s="5">
        <v>1</v>
      </c>
      <c r="J63" s="5">
        <v>8</v>
      </c>
      <c r="K63" s="5">
        <v>0</v>
      </c>
      <c r="L63" s="5">
        <v>11</v>
      </c>
      <c r="M63" s="5">
        <v>1</v>
      </c>
      <c r="N63" s="5">
        <v>2</v>
      </c>
      <c r="O63" s="5">
        <v>0</v>
      </c>
      <c r="P63" s="5">
        <v>60</v>
      </c>
      <c r="Q63" s="5">
        <v>5</v>
      </c>
      <c r="R63" s="5">
        <v>42</v>
      </c>
      <c r="S63" s="5">
        <v>3</v>
      </c>
    </row>
    <row r="64" spans="1:19" ht="15.9" customHeight="1" x14ac:dyDescent="0.3">
      <c r="A64" s="4">
        <v>11310019</v>
      </c>
      <c r="B64" s="4" t="s">
        <v>34</v>
      </c>
      <c r="C64" s="2">
        <v>23</v>
      </c>
      <c r="D64" s="2">
        <v>5</v>
      </c>
      <c r="E64" s="2">
        <v>28</v>
      </c>
      <c r="F64" s="5">
        <v>1</v>
      </c>
      <c r="G64" s="5">
        <v>0</v>
      </c>
      <c r="H64" s="5">
        <v>5</v>
      </c>
      <c r="I64" s="5">
        <v>0</v>
      </c>
      <c r="J64" s="5">
        <v>3</v>
      </c>
      <c r="K64" s="5">
        <v>1</v>
      </c>
      <c r="L64" s="5">
        <v>0</v>
      </c>
      <c r="M64" s="5">
        <v>0</v>
      </c>
      <c r="N64" s="5">
        <v>2</v>
      </c>
      <c r="O64" s="5">
        <v>0</v>
      </c>
      <c r="P64" s="5">
        <v>7</v>
      </c>
      <c r="Q64" s="5">
        <v>3</v>
      </c>
      <c r="R64" s="5">
        <v>5</v>
      </c>
      <c r="S64" s="5">
        <v>1</v>
      </c>
    </row>
    <row r="65" spans="1:19" ht="15.9" customHeight="1" x14ac:dyDescent="0.3">
      <c r="A65" s="4">
        <v>11310029</v>
      </c>
      <c r="B65" s="4" t="s">
        <v>35</v>
      </c>
      <c r="C65" s="2">
        <v>99</v>
      </c>
      <c r="D65" s="2">
        <v>13</v>
      </c>
      <c r="E65" s="2">
        <v>112</v>
      </c>
      <c r="F65" s="5">
        <v>3</v>
      </c>
      <c r="G65" s="5">
        <v>0</v>
      </c>
      <c r="H65" s="5">
        <v>8</v>
      </c>
      <c r="I65" s="5">
        <v>0</v>
      </c>
      <c r="J65" s="5">
        <v>16</v>
      </c>
      <c r="K65" s="5">
        <v>0</v>
      </c>
      <c r="L65" s="5">
        <v>10</v>
      </c>
      <c r="M65" s="5">
        <v>2</v>
      </c>
      <c r="N65" s="5">
        <v>7</v>
      </c>
      <c r="O65" s="5">
        <v>0</v>
      </c>
      <c r="P65" s="5">
        <v>23</v>
      </c>
      <c r="Q65" s="5">
        <v>3</v>
      </c>
      <c r="R65" s="5">
        <v>32</v>
      </c>
      <c r="S65" s="5">
        <v>8</v>
      </c>
    </row>
    <row r="66" spans="1:19" ht="15.9" customHeight="1" x14ac:dyDescent="0.3">
      <c r="A66" s="4">
        <v>11310033</v>
      </c>
      <c r="B66" s="4" t="s">
        <v>36</v>
      </c>
      <c r="C66" s="2">
        <v>35</v>
      </c>
      <c r="D66" s="2">
        <v>7</v>
      </c>
      <c r="E66" s="2">
        <v>42</v>
      </c>
      <c r="F66" s="5">
        <v>1</v>
      </c>
      <c r="G66" s="5">
        <v>3</v>
      </c>
      <c r="H66" s="5">
        <v>1</v>
      </c>
      <c r="I66" s="5">
        <v>0</v>
      </c>
      <c r="J66" s="5">
        <v>5</v>
      </c>
      <c r="K66" s="5">
        <v>0</v>
      </c>
      <c r="L66" s="5">
        <v>4</v>
      </c>
      <c r="M66" s="5">
        <v>1</v>
      </c>
      <c r="N66" s="5">
        <v>2</v>
      </c>
      <c r="O66" s="5">
        <v>0</v>
      </c>
      <c r="P66" s="5">
        <v>7</v>
      </c>
      <c r="Q66" s="5">
        <v>1</v>
      </c>
      <c r="R66" s="5">
        <v>15</v>
      </c>
      <c r="S66" s="5">
        <v>2</v>
      </c>
    </row>
    <row r="67" spans="1:19" ht="15.9" customHeight="1" x14ac:dyDescent="0.3">
      <c r="A67" s="4">
        <v>11310047</v>
      </c>
      <c r="B67" s="4" t="s">
        <v>37</v>
      </c>
      <c r="C67" s="2">
        <v>109</v>
      </c>
      <c r="D67" s="2">
        <v>16</v>
      </c>
      <c r="E67" s="2">
        <v>125</v>
      </c>
      <c r="F67" s="5">
        <v>11</v>
      </c>
      <c r="G67" s="5">
        <v>2</v>
      </c>
      <c r="H67" s="5">
        <v>13</v>
      </c>
      <c r="I67" s="5">
        <v>2</v>
      </c>
      <c r="J67" s="5">
        <v>25</v>
      </c>
      <c r="K67" s="5">
        <v>1</v>
      </c>
      <c r="L67" s="5">
        <v>8</v>
      </c>
      <c r="M67" s="5">
        <v>0</v>
      </c>
      <c r="N67" s="5">
        <v>3</v>
      </c>
      <c r="O67" s="5">
        <v>0</v>
      </c>
      <c r="P67" s="5">
        <v>23</v>
      </c>
      <c r="Q67" s="5">
        <v>3</v>
      </c>
      <c r="R67" s="5">
        <v>26</v>
      </c>
      <c r="S67" s="5">
        <v>8</v>
      </c>
    </row>
    <row r="68" spans="1:19" ht="15.9" customHeight="1" x14ac:dyDescent="0.3">
      <c r="A68" s="4">
        <v>11310060</v>
      </c>
      <c r="B68" s="4" t="s">
        <v>38</v>
      </c>
      <c r="C68" s="2">
        <v>184</v>
      </c>
      <c r="D68" s="2">
        <v>18</v>
      </c>
      <c r="E68" s="2">
        <v>202</v>
      </c>
      <c r="F68" s="5">
        <v>7</v>
      </c>
      <c r="G68" s="5">
        <v>2</v>
      </c>
      <c r="H68" s="5">
        <v>29</v>
      </c>
      <c r="I68" s="5">
        <v>2</v>
      </c>
      <c r="J68" s="5">
        <v>20</v>
      </c>
      <c r="K68" s="5">
        <v>3</v>
      </c>
      <c r="L68" s="5">
        <v>22</v>
      </c>
      <c r="M68" s="5">
        <v>1</v>
      </c>
      <c r="N68" s="5">
        <v>19</v>
      </c>
      <c r="O68" s="5">
        <v>0</v>
      </c>
      <c r="P68" s="5">
        <v>36</v>
      </c>
      <c r="Q68" s="5">
        <v>5</v>
      </c>
      <c r="R68" s="5">
        <v>51</v>
      </c>
      <c r="S68" s="5">
        <v>5</v>
      </c>
    </row>
    <row r="69" spans="1:19" ht="15.9" customHeight="1" x14ac:dyDescent="0.3">
      <c r="A69" s="4">
        <v>11310064</v>
      </c>
      <c r="B69" s="4" t="s">
        <v>39</v>
      </c>
      <c r="C69" s="2">
        <v>88</v>
      </c>
      <c r="D69" s="2">
        <v>15</v>
      </c>
      <c r="E69" s="2">
        <v>103</v>
      </c>
      <c r="F69" s="5">
        <v>6</v>
      </c>
      <c r="G69" s="5">
        <v>1</v>
      </c>
      <c r="H69" s="5">
        <v>11</v>
      </c>
      <c r="I69" s="5">
        <v>4</v>
      </c>
      <c r="J69" s="5">
        <v>8</v>
      </c>
      <c r="K69" s="5">
        <v>2</v>
      </c>
      <c r="L69" s="5">
        <v>8</v>
      </c>
      <c r="M69" s="5">
        <v>2</v>
      </c>
      <c r="N69" s="5">
        <v>4</v>
      </c>
      <c r="O69" s="5">
        <v>2</v>
      </c>
      <c r="P69" s="5">
        <v>17</v>
      </c>
      <c r="Q69" s="5">
        <v>1</v>
      </c>
      <c r="R69" s="5">
        <v>34</v>
      </c>
      <c r="S69" s="5">
        <v>3</v>
      </c>
    </row>
    <row r="70" spans="1:19" ht="15.9" customHeight="1" x14ac:dyDescent="0.3">
      <c r="A70" s="4">
        <v>11310070</v>
      </c>
      <c r="B70" s="4" t="s">
        <v>40</v>
      </c>
      <c r="C70" s="2">
        <v>61</v>
      </c>
      <c r="D70" s="2">
        <v>10</v>
      </c>
      <c r="E70" s="2">
        <v>71</v>
      </c>
      <c r="F70" s="5">
        <v>2</v>
      </c>
      <c r="G70" s="5">
        <v>0</v>
      </c>
      <c r="H70" s="5">
        <v>10</v>
      </c>
      <c r="I70" s="5">
        <v>1</v>
      </c>
      <c r="J70" s="5">
        <v>3</v>
      </c>
      <c r="K70" s="5">
        <v>1</v>
      </c>
      <c r="L70" s="5">
        <v>10</v>
      </c>
      <c r="M70" s="5">
        <v>2</v>
      </c>
      <c r="N70" s="5">
        <v>8</v>
      </c>
      <c r="O70" s="5">
        <v>1</v>
      </c>
      <c r="P70" s="5">
        <v>9</v>
      </c>
      <c r="Q70" s="5">
        <v>1</v>
      </c>
      <c r="R70" s="5">
        <v>19</v>
      </c>
      <c r="S70" s="5">
        <v>4</v>
      </c>
    </row>
    <row r="71" spans="1:19" ht="15.9" customHeight="1" x14ac:dyDescent="0.3">
      <c r="A71" s="4">
        <v>11310075</v>
      </c>
      <c r="B71" s="4" t="s">
        <v>41</v>
      </c>
      <c r="C71" s="2">
        <v>124</v>
      </c>
      <c r="D71" s="2">
        <v>15</v>
      </c>
      <c r="E71" s="2">
        <v>139</v>
      </c>
      <c r="F71" s="5">
        <v>9</v>
      </c>
      <c r="G71" s="5">
        <v>6</v>
      </c>
      <c r="H71" s="5">
        <v>11</v>
      </c>
      <c r="I71" s="5">
        <v>3</v>
      </c>
      <c r="J71" s="5">
        <v>18</v>
      </c>
      <c r="K71" s="5">
        <v>0</v>
      </c>
      <c r="L71" s="5">
        <v>17</v>
      </c>
      <c r="M71" s="5">
        <v>1</v>
      </c>
      <c r="N71" s="5">
        <v>7</v>
      </c>
      <c r="O71" s="5">
        <v>0</v>
      </c>
      <c r="P71" s="5">
        <v>23</v>
      </c>
      <c r="Q71" s="5">
        <v>2</v>
      </c>
      <c r="R71" s="5">
        <v>39</v>
      </c>
      <c r="S71" s="5">
        <v>3</v>
      </c>
    </row>
    <row r="72" spans="1:19" ht="15.9" customHeight="1" x14ac:dyDescent="0.3">
      <c r="A72" s="4">
        <v>11310076</v>
      </c>
      <c r="B72" s="4" t="s">
        <v>42</v>
      </c>
      <c r="C72" s="2">
        <v>20</v>
      </c>
      <c r="D72" s="2">
        <v>1</v>
      </c>
      <c r="E72" s="2">
        <v>21</v>
      </c>
      <c r="F72" s="5">
        <v>0</v>
      </c>
      <c r="G72" s="5">
        <v>0</v>
      </c>
      <c r="H72" s="5">
        <v>2</v>
      </c>
      <c r="I72" s="5">
        <v>0</v>
      </c>
      <c r="J72" s="5">
        <v>2</v>
      </c>
      <c r="K72" s="5">
        <v>0</v>
      </c>
      <c r="L72" s="5">
        <v>2</v>
      </c>
      <c r="M72" s="5">
        <v>0</v>
      </c>
      <c r="N72" s="5">
        <v>0</v>
      </c>
      <c r="O72" s="5">
        <v>0</v>
      </c>
      <c r="P72" s="5">
        <v>4</v>
      </c>
      <c r="Q72" s="5">
        <v>0</v>
      </c>
      <c r="R72" s="5">
        <v>10</v>
      </c>
      <c r="S72" s="5">
        <v>1</v>
      </c>
    </row>
    <row r="73" spans="1:19" ht="15.9" customHeight="1" x14ac:dyDescent="0.3">
      <c r="A73" s="4">
        <v>11310077</v>
      </c>
      <c r="B73" s="4" t="s">
        <v>43</v>
      </c>
      <c r="C73" s="2">
        <v>66</v>
      </c>
      <c r="D73" s="2">
        <v>6</v>
      </c>
      <c r="E73" s="2">
        <v>72</v>
      </c>
      <c r="F73" s="5">
        <v>4</v>
      </c>
      <c r="G73" s="5">
        <v>0</v>
      </c>
      <c r="H73" s="5">
        <v>9</v>
      </c>
      <c r="I73" s="5">
        <v>0</v>
      </c>
      <c r="J73" s="5">
        <v>8</v>
      </c>
      <c r="K73" s="5">
        <v>1</v>
      </c>
      <c r="L73" s="5">
        <v>10</v>
      </c>
      <c r="M73" s="5">
        <v>0</v>
      </c>
      <c r="N73" s="5">
        <v>8</v>
      </c>
      <c r="O73" s="5">
        <v>1</v>
      </c>
      <c r="P73" s="5">
        <v>16</v>
      </c>
      <c r="Q73" s="5">
        <v>2</v>
      </c>
      <c r="R73" s="5">
        <v>11</v>
      </c>
      <c r="S73" s="5">
        <v>2</v>
      </c>
    </row>
    <row r="74" spans="1:19" ht="15.9" customHeight="1" x14ac:dyDescent="0.3">
      <c r="A74" s="4">
        <v>11310098</v>
      </c>
      <c r="B74" s="4" t="s">
        <v>44</v>
      </c>
      <c r="C74" s="2">
        <v>67</v>
      </c>
      <c r="D74" s="2">
        <v>7</v>
      </c>
      <c r="E74" s="2">
        <v>74</v>
      </c>
      <c r="F74" s="5">
        <v>4</v>
      </c>
      <c r="G74" s="5">
        <v>2</v>
      </c>
      <c r="H74" s="5">
        <v>18</v>
      </c>
      <c r="I74" s="5">
        <v>1</v>
      </c>
      <c r="J74" s="5">
        <v>8</v>
      </c>
      <c r="K74" s="5">
        <v>0</v>
      </c>
      <c r="L74" s="5">
        <v>4</v>
      </c>
      <c r="M74" s="5">
        <v>0</v>
      </c>
      <c r="N74" s="5">
        <v>1</v>
      </c>
      <c r="O74" s="5">
        <v>0</v>
      </c>
      <c r="P74" s="5">
        <v>17</v>
      </c>
      <c r="Q74" s="5">
        <v>1</v>
      </c>
      <c r="R74" s="5">
        <v>15</v>
      </c>
      <c r="S74" s="5">
        <v>3</v>
      </c>
    </row>
    <row r="75" spans="1:19" ht="15.9" customHeight="1" x14ac:dyDescent="0.3">
      <c r="A75" s="4">
        <v>11310099</v>
      </c>
      <c r="B75" s="4" t="s">
        <v>45</v>
      </c>
      <c r="C75" s="2">
        <v>22</v>
      </c>
      <c r="D75" s="2">
        <v>0</v>
      </c>
      <c r="E75" s="2">
        <v>22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6</v>
      </c>
      <c r="M75" s="5">
        <v>0</v>
      </c>
      <c r="N75" s="5">
        <v>2</v>
      </c>
      <c r="O75" s="5">
        <v>0</v>
      </c>
      <c r="P75" s="5">
        <v>7</v>
      </c>
      <c r="Q75" s="5">
        <v>0</v>
      </c>
      <c r="R75" s="5">
        <v>7</v>
      </c>
      <c r="S75" s="5">
        <v>0</v>
      </c>
    </row>
    <row r="76" spans="1:19" ht="15.9" customHeight="1" x14ac:dyDescent="0.3">
      <c r="A76" s="4">
        <v>11310115</v>
      </c>
      <c r="B76" s="4" t="s">
        <v>46</v>
      </c>
      <c r="C76" s="2">
        <v>63</v>
      </c>
      <c r="D76" s="2">
        <v>8</v>
      </c>
      <c r="E76" s="2">
        <v>71</v>
      </c>
      <c r="F76" s="5">
        <v>4</v>
      </c>
      <c r="G76" s="5">
        <v>0</v>
      </c>
      <c r="H76" s="5">
        <v>15</v>
      </c>
      <c r="I76" s="5">
        <v>3</v>
      </c>
      <c r="J76" s="5">
        <v>6</v>
      </c>
      <c r="K76" s="5">
        <v>0</v>
      </c>
      <c r="L76" s="5">
        <v>4</v>
      </c>
      <c r="M76" s="5">
        <v>0</v>
      </c>
      <c r="N76" s="5">
        <v>5</v>
      </c>
      <c r="O76" s="5">
        <v>0</v>
      </c>
      <c r="P76" s="5">
        <v>6</v>
      </c>
      <c r="Q76" s="5">
        <v>2</v>
      </c>
      <c r="R76" s="5">
        <v>23</v>
      </c>
      <c r="S76" s="5">
        <v>3</v>
      </c>
    </row>
    <row r="77" spans="1:19" ht="15.9" customHeight="1" x14ac:dyDescent="0.3">
      <c r="A77" s="4">
        <v>11310117</v>
      </c>
      <c r="B77" s="4" t="s">
        <v>47</v>
      </c>
      <c r="C77" s="2">
        <v>33</v>
      </c>
      <c r="D77" s="2">
        <v>0</v>
      </c>
      <c r="E77" s="2">
        <v>33</v>
      </c>
      <c r="F77" s="5">
        <v>0</v>
      </c>
      <c r="G77" s="5">
        <v>0</v>
      </c>
      <c r="H77" s="5">
        <v>0</v>
      </c>
      <c r="I77" s="5">
        <v>0</v>
      </c>
      <c r="J77" s="5">
        <v>8</v>
      </c>
      <c r="K77" s="5">
        <v>0</v>
      </c>
      <c r="L77" s="5">
        <v>1</v>
      </c>
      <c r="M77" s="5">
        <v>0</v>
      </c>
      <c r="N77" s="5">
        <v>0</v>
      </c>
      <c r="O77" s="5">
        <v>0</v>
      </c>
      <c r="P77" s="5">
        <v>10</v>
      </c>
      <c r="Q77" s="5">
        <v>0</v>
      </c>
      <c r="R77" s="5">
        <v>14</v>
      </c>
      <c r="S77" s="5">
        <v>0</v>
      </c>
    </row>
    <row r="78" spans="1:19" ht="15.9" customHeight="1" x14ac:dyDescent="0.3">
      <c r="A78" s="4">
        <v>11310121</v>
      </c>
      <c r="B78" s="4" t="s">
        <v>48</v>
      </c>
      <c r="C78" s="2">
        <v>85</v>
      </c>
      <c r="D78" s="2">
        <v>10</v>
      </c>
      <c r="E78" s="2">
        <v>95</v>
      </c>
      <c r="F78" s="5">
        <v>4</v>
      </c>
      <c r="G78" s="5">
        <v>0</v>
      </c>
      <c r="H78" s="5">
        <v>13</v>
      </c>
      <c r="I78" s="5">
        <v>1</v>
      </c>
      <c r="J78" s="5">
        <v>6</v>
      </c>
      <c r="K78" s="5">
        <v>2</v>
      </c>
      <c r="L78" s="5">
        <v>9</v>
      </c>
      <c r="M78" s="5">
        <v>1</v>
      </c>
      <c r="N78" s="5">
        <v>4</v>
      </c>
      <c r="O78" s="5">
        <v>0</v>
      </c>
      <c r="P78" s="5">
        <v>25</v>
      </c>
      <c r="Q78" s="5">
        <v>4</v>
      </c>
      <c r="R78" s="5">
        <v>24</v>
      </c>
      <c r="S78" s="5">
        <v>2</v>
      </c>
    </row>
    <row r="79" spans="1:19" ht="15.9" customHeight="1" x14ac:dyDescent="0.3">
      <c r="A79" s="4">
        <v>11310123</v>
      </c>
      <c r="B79" s="4" t="s">
        <v>49</v>
      </c>
      <c r="C79" s="2">
        <v>30</v>
      </c>
      <c r="D79" s="2">
        <v>3</v>
      </c>
      <c r="E79" s="2">
        <v>33</v>
      </c>
      <c r="F79" s="5">
        <v>1</v>
      </c>
      <c r="G79" s="5">
        <v>0</v>
      </c>
      <c r="H79" s="5">
        <v>1</v>
      </c>
      <c r="I79" s="5">
        <v>0</v>
      </c>
      <c r="J79" s="5">
        <v>2</v>
      </c>
      <c r="K79" s="5">
        <v>0</v>
      </c>
      <c r="L79" s="5">
        <v>5</v>
      </c>
      <c r="M79" s="5">
        <v>1</v>
      </c>
      <c r="N79" s="5">
        <v>1</v>
      </c>
      <c r="O79" s="5">
        <v>0</v>
      </c>
      <c r="P79" s="5">
        <v>3</v>
      </c>
      <c r="Q79" s="5">
        <v>0</v>
      </c>
      <c r="R79" s="5">
        <v>17</v>
      </c>
      <c r="S79" s="5">
        <v>2</v>
      </c>
    </row>
    <row r="80" spans="1:19" ht="15.9" customHeight="1" x14ac:dyDescent="0.3">
      <c r="A80" s="4">
        <v>11310124</v>
      </c>
      <c r="B80" s="4" t="s">
        <v>50</v>
      </c>
      <c r="C80" s="2">
        <v>34</v>
      </c>
      <c r="D80" s="2">
        <v>3</v>
      </c>
      <c r="E80" s="2">
        <v>37</v>
      </c>
      <c r="F80" s="5">
        <v>2</v>
      </c>
      <c r="G80" s="5">
        <v>0</v>
      </c>
      <c r="H80" s="5">
        <v>3</v>
      </c>
      <c r="I80" s="5">
        <v>0</v>
      </c>
      <c r="J80" s="5">
        <v>5</v>
      </c>
      <c r="K80" s="5">
        <v>1</v>
      </c>
      <c r="L80" s="5">
        <v>4</v>
      </c>
      <c r="M80" s="5">
        <v>0</v>
      </c>
      <c r="N80" s="5">
        <v>0</v>
      </c>
      <c r="O80" s="5">
        <v>0</v>
      </c>
      <c r="P80" s="5">
        <v>2</v>
      </c>
      <c r="Q80" s="5">
        <v>1</v>
      </c>
      <c r="R80" s="5">
        <v>18</v>
      </c>
      <c r="S80" s="5">
        <v>1</v>
      </c>
    </row>
    <row r="81" spans="1:19" ht="15.9" customHeight="1" x14ac:dyDescent="0.3">
      <c r="A81" s="4">
        <v>11310126</v>
      </c>
      <c r="B81" s="4" t="s">
        <v>51</v>
      </c>
      <c r="C81" s="2">
        <v>62</v>
      </c>
      <c r="D81" s="2">
        <v>6</v>
      </c>
      <c r="E81" s="2">
        <v>68</v>
      </c>
      <c r="F81" s="5">
        <v>2</v>
      </c>
      <c r="G81" s="5">
        <v>0</v>
      </c>
      <c r="H81" s="5">
        <v>8</v>
      </c>
      <c r="I81" s="5">
        <v>2</v>
      </c>
      <c r="J81" s="5">
        <v>24</v>
      </c>
      <c r="K81" s="5">
        <v>3</v>
      </c>
      <c r="L81" s="5">
        <v>9</v>
      </c>
      <c r="M81" s="5">
        <v>0</v>
      </c>
      <c r="N81" s="5">
        <v>1</v>
      </c>
      <c r="O81" s="5">
        <v>0</v>
      </c>
      <c r="P81" s="5">
        <v>5</v>
      </c>
      <c r="Q81" s="5">
        <v>1</v>
      </c>
      <c r="R81" s="5">
        <v>13</v>
      </c>
      <c r="S81" s="5">
        <v>0</v>
      </c>
    </row>
    <row r="82" spans="1:19" ht="15.9" customHeight="1" x14ac:dyDescent="0.3">
      <c r="A82" s="4">
        <v>11310129</v>
      </c>
      <c r="B82" s="4" t="s">
        <v>52</v>
      </c>
      <c r="C82" s="2">
        <v>46</v>
      </c>
      <c r="D82" s="2">
        <v>7</v>
      </c>
      <c r="E82" s="2">
        <v>53</v>
      </c>
      <c r="F82" s="5">
        <v>3</v>
      </c>
      <c r="G82" s="5">
        <v>0</v>
      </c>
      <c r="H82" s="5">
        <v>3</v>
      </c>
      <c r="I82" s="5">
        <v>3</v>
      </c>
      <c r="J82" s="5">
        <v>6</v>
      </c>
      <c r="K82" s="5">
        <v>1</v>
      </c>
      <c r="L82" s="5">
        <v>6</v>
      </c>
      <c r="M82" s="5">
        <v>1</v>
      </c>
      <c r="N82" s="5">
        <v>5</v>
      </c>
      <c r="O82" s="5">
        <v>0</v>
      </c>
      <c r="P82" s="5">
        <v>8</v>
      </c>
      <c r="Q82" s="5">
        <v>1</v>
      </c>
      <c r="R82" s="5">
        <v>15</v>
      </c>
      <c r="S82" s="5">
        <v>1</v>
      </c>
    </row>
    <row r="83" spans="1:19" ht="15.9" customHeight="1" x14ac:dyDescent="0.3">
      <c r="A83" s="4">
        <v>11310130</v>
      </c>
      <c r="B83" s="4" t="s">
        <v>53</v>
      </c>
      <c r="C83" s="2">
        <v>10</v>
      </c>
      <c r="D83" s="2">
        <v>0</v>
      </c>
      <c r="E83" s="2">
        <v>10</v>
      </c>
      <c r="F83" s="5">
        <v>0</v>
      </c>
      <c r="G83" s="5">
        <v>0</v>
      </c>
      <c r="H83" s="5">
        <v>1</v>
      </c>
      <c r="I83" s="5">
        <v>0</v>
      </c>
      <c r="J83" s="5">
        <v>0</v>
      </c>
      <c r="K83" s="5">
        <v>0</v>
      </c>
      <c r="L83" s="5">
        <v>3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6</v>
      </c>
      <c r="S83" s="5">
        <v>0</v>
      </c>
    </row>
    <row r="84" spans="1:19" ht="15.9" customHeight="1" x14ac:dyDescent="0.3">
      <c r="A84" s="4">
        <v>11310131</v>
      </c>
      <c r="B84" s="4" t="s">
        <v>54</v>
      </c>
      <c r="C84" s="2">
        <v>45</v>
      </c>
      <c r="D84" s="2">
        <v>13</v>
      </c>
      <c r="E84" s="2">
        <v>58</v>
      </c>
      <c r="F84" s="5">
        <v>1</v>
      </c>
      <c r="G84" s="5">
        <v>0</v>
      </c>
      <c r="H84" s="5">
        <v>7</v>
      </c>
      <c r="I84" s="5">
        <v>0</v>
      </c>
      <c r="J84" s="5">
        <v>9</v>
      </c>
      <c r="K84" s="5">
        <v>4</v>
      </c>
      <c r="L84" s="5">
        <v>2</v>
      </c>
      <c r="M84" s="5">
        <v>1</v>
      </c>
      <c r="N84" s="5">
        <v>4</v>
      </c>
      <c r="O84" s="5">
        <v>3</v>
      </c>
      <c r="P84" s="5">
        <v>5</v>
      </c>
      <c r="Q84" s="5">
        <v>0</v>
      </c>
      <c r="R84" s="5">
        <v>17</v>
      </c>
      <c r="S84" s="5">
        <v>5</v>
      </c>
    </row>
    <row r="85" spans="1:19" ht="15.9" customHeight="1" x14ac:dyDescent="0.3">
      <c r="A85" s="4">
        <v>11310132</v>
      </c>
      <c r="B85" s="4" t="s">
        <v>197</v>
      </c>
      <c r="C85" s="2">
        <v>19</v>
      </c>
      <c r="D85" s="2">
        <v>1</v>
      </c>
      <c r="E85" s="2">
        <v>20</v>
      </c>
      <c r="F85" s="5">
        <v>0</v>
      </c>
      <c r="G85" s="5">
        <v>0</v>
      </c>
      <c r="H85" s="5">
        <v>4</v>
      </c>
      <c r="I85" s="5">
        <v>1</v>
      </c>
      <c r="J85" s="5">
        <v>3</v>
      </c>
      <c r="K85" s="5">
        <v>0</v>
      </c>
      <c r="L85" s="5">
        <v>3</v>
      </c>
      <c r="M85" s="5">
        <v>0</v>
      </c>
      <c r="N85" s="5">
        <v>2</v>
      </c>
      <c r="O85" s="5">
        <v>0</v>
      </c>
      <c r="P85" s="5">
        <v>1</v>
      </c>
      <c r="Q85" s="5">
        <v>0</v>
      </c>
      <c r="R85" s="5">
        <v>6</v>
      </c>
      <c r="S85" s="5">
        <v>0</v>
      </c>
    </row>
    <row r="86" spans="1:19" ht="15.9" customHeight="1" x14ac:dyDescent="0.3">
      <c r="A86" s="4">
        <v>11310133</v>
      </c>
      <c r="B86" s="4" t="s">
        <v>262</v>
      </c>
      <c r="C86" s="2">
        <v>11</v>
      </c>
      <c r="D86" s="2">
        <v>1</v>
      </c>
      <c r="E86" s="2">
        <v>12</v>
      </c>
      <c r="F86" s="5">
        <v>0</v>
      </c>
      <c r="G86" s="5">
        <v>0</v>
      </c>
      <c r="H86" s="5">
        <v>1</v>
      </c>
      <c r="I86" s="5">
        <v>0</v>
      </c>
      <c r="J86" s="5">
        <v>4</v>
      </c>
      <c r="K86" s="5">
        <v>0</v>
      </c>
      <c r="L86" s="5">
        <v>4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2</v>
      </c>
      <c r="S86" s="5">
        <v>1</v>
      </c>
    </row>
    <row r="87" spans="1:19" ht="15.9" customHeight="1" x14ac:dyDescent="0.3">
      <c r="A87" s="4">
        <v>11320005</v>
      </c>
      <c r="B87" s="4" t="s">
        <v>55</v>
      </c>
      <c r="C87" s="2">
        <v>152</v>
      </c>
      <c r="D87" s="2">
        <v>40</v>
      </c>
      <c r="E87" s="2">
        <v>192</v>
      </c>
      <c r="F87" s="5">
        <v>12</v>
      </c>
      <c r="G87" s="5">
        <v>6</v>
      </c>
      <c r="H87" s="5">
        <v>20</v>
      </c>
      <c r="I87" s="5">
        <v>6</v>
      </c>
      <c r="J87" s="5">
        <v>20</v>
      </c>
      <c r="K87" s="5">
        <v>1</v>
      </c>
      <c r="L87" s="5">
        <v>17</v>
      </c>
      <c r="M87" s="5">
        <v>1</v>
      </c>
      <c r="N87" s="5">
        <v>13</v>
      </c>
      <c r="O87" s="5">
        <v>2</v>
      </c>
      <c r="P87" s="5">
        <v>29</v>
      </c>
      <c r="Q87" s="5">
        <v>12</v>
      </c>
      <c r="R87" s="5">
        <v>41</v>
      </c>
      <c r="S87" s="5">
        <v>12</v>
      </c>
    </row>
    <row r="88" spans="1:19" ht="15.9" customHeight="1" x14ac:dyDescent="0.3">
      <c r="A88" s="4">
        <v>11320027</v>
      </c>
      <c r="B88" s="4" t="s">
        <v>56</v>
      </c>
      <c r="C88" s="2">
        <v>11</v>
      </c>
      <c r="D88" s="2">
        <v>0</v>
      </c>
      <c r="E88" s="2">
        <v>11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3</v>
      </c>
      <c r="M88" s="5">
        <v>0</v>
      </c>
      <c r="N88" s="5">
        <v>1</v>
      </c>
      <c r="O88" s="5">
        <v>0</v>
      </c>
      <c r="P88" s="5">
        <v>1</v>
      </c>
      <c r="Q88" s="5">
        <v>0</v>
      </c>
      <c r="R88" s="5">
        <v>6</v>
      </c>
      <c r="S88" s="5">
        <v>0</v>
      </c>
    </row>
    <row r="89" spans="1:19" ht="15.9" customHeight="1" x14ac:dyDescent="0.3">
      <c r="A89" s="4">
        <v>11320031</v>
      </c>
      <c r="B89" s="4" t="s">
        <v>57</v>
      </c>
      <c r="C89" s="2">
        <v>15</v>
      </c>
      <c r="D89" s="2">
        <v>3</v>
      </c>
      <c r="E89" s="2">
        <v>18</v>
      </c>
      <c r="F89" s="5">
        <v>0</v>
      </c>
      <c r="G89" s="5">
        <v>0</v>
      </c>
      <c r="H89" s="5">
        <v>0</v>
      </c>
      <c r="I89" s="5">
        <v>1</v>
      </c>
      <c r="J89" s="5">
        <v>1</v>
      </c>
      <c r="K89" s="5">
        <v>0</v>
      </c>
      <c r="L89" s="5">
        <v>1</v>
      </c>
      <c r="M89" s="5">
        <v>0</v>
      </c>
      <c r="N89" s="5">
        <v>0</v>
      </c>
      <c r="O89" s="5">
        <v>0</v>
      </c>
      <c r="P89" s="5">
        <v>7</v>
      </c>
      <c r="Q89" s="5">
        <v>0</v>
      </c>
      <c r="R89" s="5">
        <v>6</v>
      </c>
      <c r="S89" s="5">
        <v>2</v>
      </c>
    </row>
    <row r="90" spans="1:19" ht="15.9" customHeight="1" x14ac:dyDescent="0.3">
      <c r="A90" s="4">
        <v>11320032</v>
      </c>
      <c r="B90" s="4" t="s">
        <v>58</v>
      </c>
      <c r="C90" s="2">
        <v>13</v>
      </c>
      <c r="D90" s="2">
        <v>0</v>
      </c>
      <c r="E90" s="2">
        <v>13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0</v>
      </c>
      <c r="N90" s="5">
        <v>0</v>
      </c>
      <c r="O90" s="5">
        <v>0</v>
      </c>
      <c r="P90" s="5">
        <v>4</v>
      </c>
      <c r="Q90" s="5">
        <v>0</v>
      </c>
      <c r="R90" s="5">
        <v>7</v>
      </c>
      <c r="S90" s="5">
        <v>0</v>
      </c>
    </row>
    <row r="91" spans="1:19" ht="15.9" customHeight="1" x14ac:dyDescent="0.3">
      <c r="A91" s="4">
        <v>11320033</v>
      </c>
      <c r="B91" s="4" t="s">
        <v>59</v>
      </c>
      <c r="C91" s="2">
        <v>27</v>
      </c>
      <c r="D91" s="2">
        <v>4</v>
      </c>
      <c r="E91" s="2">
        <v>31</v>
      </c>
      <c r="F91" s="5">
        <v>0</v>
      </c>
      <c r="G91" s="5">
        <v>0</v>
      </c>
      <c r="H91" s="5">
        <v>1</v>
      </c>
      <c r="I91" s="5">
        <v>0</v>
      </c>
      <c r="J91" s="5">
        <v>1</v>
      </c>
      <c r="K91" s="5">
        <v>1</v>
      </c>
      <c r="L91" s="5">
        <v>1</v>
      </c>
      <c r="M91" s="5">
        <v>0</v>
      </c>
      <c r="N91" s="5">
        <v>8</v>
      </c>
      <c r="O91" s="5">
        <v>0</v>
      </c>
      <c r="P91" s="5">
        <v>8</v>
      </c>
      <c r="Q91" s="5">
        <v>0</v>
      </c>
      <c r="R91" s="5">
        <v>8</v>
      </c>
      <c r="S91" s="5">
        <v>3</v>
      </c>
    </row>
    <row r="92" spans="1:19" ht="15.9" customHeight="1" x14ac:dyDescent="0.3">
      <c r="A92" s="4">
        <v>11320039</v>
      </c>
      <c r="B92" s="4" t="s">
        <v>60</v>
      </c>
      <c r="C92" s="2">
        <v>29</v>
      </c>
      <c r="D92" s="2">
        <v>7</v>
      </c>
      <c r="E92" s="2">
        <v>36</v>
      </c>
      <c r="F92" s="5">
        <v>0</v>
      </c>
      <c r="G92" s="5">
        <v>1</v>
      </c>
      <c r="H92" s="5">
        <v>2</v>
      </c>
      <c r="I92" s="5">
        <v>1</v>
      </c>
      <c r="J92" s="5">
        <v>6</v>
      </c>
      <c r="K92" s="5">
        <v>1</v>
      </c>
      <c r="L92" s="5">
        <v>2</v>
      </c>
      <c r="M92" s="5">
        <v>0</v>
      </c>
      <c r="N92" s="5">
        <v>3</v>
      </c>
      <c r="O92" s="5">
        <v>1</v>
      </c>
      <c r="P92" s="5">
        <v>9</v>
      </c>
      <c r="Q92" s="5">
        <v>0</v>
      </c>
      <c r="R92" s="5">
        <v>7</v>
      </c>
      <c r="S92" s="5">
        <v>3</v>
      </c>
    </row>
    <row r="93" spans="1:19" ht="15.9" customHeight="1" x14ac:dyDescent="0.3">
      <c r="A93" s="4">
        <v>11320040</v>
      </c>
      <c r="B93" s="4" t="s">
        <v>61</v>
      </c>
      <c r="C93" s="2">
        <v>22</v>
      </c>
      <c r="D93" s="2">
        <v>0</v>
      </c>
      <c r="E93" s="2">
        <v>22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</v>
      </c>
      <c r="M93" s="5">
        <v>0</v>
      </c>
      <c r="N93" s="5">
        <v>3</v>
      </c>
      <c r="O93" s="5">
        <v>0</v>
      </c>
      <c r="P93" s="5">
        <v>8</v>
      </c>
      <c r="Q93" s="5">
        <v>0</v>
      </c>
      <c r="R93" s="5">
        <v>10</v>
      </c>
      <c r="S93" s="5">
        <v>0</v>
      </c>
    </row>
    <row r="94" spans="1:19" ht="15.9" customHeight="1" x14ac:dyDescent="0.3">
      <c r="A94" s="4">
        <v>11320041</v>
      </c>
      <c r="B94" s="4" t="s">
        <v>62</v>
      </c>
      <c r="C94" s="2">
        <v>64</v>
      </c>
      <c r="D94" s="2">
        <v>5</v>
      </c>
      <c r="E94" s="2">
        <v>69</v>
      </c>
      <c r="F94" s="5">
        <v>1</v>
      </c>
      <c r="G94" s="5">
        <v>0</v>
      </c>
      <c r="H94" s="5">
        <v>9</v>
      </c>
      <c r="I94" s="5">
        <v>0</v>
      </c>
      <c r="J94" s="5">
        <v>17</v>
      </c>
      <c r="K94" s="5">
        <v>2</v>
      </c>
      <c r="L94" s="5">
        <v>8</v>
      </c>
      <c r="M94" s="5">
        <v>0</v>
      </c>
      <c r="N94" s="5">
        <v>3</v>
      </c>
      <c r="O94" s="5">
        <v>0</v>
      </c>
      <c r="P94" s="5">
        <v>3</v>
      </c>
      <c r="Q94" s="5">
        <v>1</v>
      </c>
      <c r="R94" s="5">
        <v>23</v>
      </c>
      <c r="S94" s="5">
        <v>2</v>
      </c>
    </row>
    <row r="95" spans="1:19" ht="15.9" customHeight="1" x14ac:dyDescent="0.3">
      <c r="A95" s="4">
        <v>11320042</v>
      </c>
      <c r="B95" s="4" t="s">
        <v>63</v>
      </c>
      <c r="C95" s="2">
        <v>40</v>
      </c>
      <c r="D95" s="2">
        <v>26</v>
      </c>
      <c r="E95" s="2">
        <v>66</v>
      </c>
      <c r="F95" s="5">
        <v>6</v>
      </c>
      <c r="G95" s="5">
        <v>7</v>
      </c>
      <c r="H95" s="5">
        <v>4</v>
      </c>
      <c r="I95" s="5">
        <v>7</v>
      </c>
      <c r="J95" s="5">
        <v>4</v>
      </c>
      <c r="K95" s="5">
        <v>1</v>
      </c>
      <c r="L95" s="5">
        <v>2</v>
      </c>
      <c r="M95" s="5">
        <v>1</v>
      </c>
      <c r="N95" s="5">
        <v>2</v>
      </c>
      <c r="O95" s="5">
        <v>3</v>
      </c>
      <c r="P95" s="5">
        <v>3</v>
      </c>
      <c r="Q95" s="5">
        <v>3</v>
      </c>
      <c r="R95" s="5">
        <v>19</v>
      </c>
      <c r="S95" s="5">
        <v>4</v>
      </c>
    </row>
    <row r="96" spans="1:19" ht="15.9" customHeight="1" x14ac:dyDescent="0.3">
      <c r="A96" s="4">
        <v>11320045</v>
      </c>
      <c r="B96" s="4" t="s">
        <v>179</v>
      </c>
      <c r="C96" s="2">
        <v>16</v>
      </c>
      <c r="D96" s="2">
        <v>0</v>
      </c>
      <c r="E96" s="2">
        <v>16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  <c r="K96" s="5">
        <v>0</v>
      </c>
      <c r="L96" s="5">
        <v>3</v>
      </c>
      <c r="M96" s="5">
        <v>0</v>
      </c>
      <c r="N96" s="5">
        <v>3</v>
      </c>
      <c r="O96" s="5">
        <v>0</v>
      </c>
      <c r="P96" s="5">
        <v>2</v>
      </c>
      <c r="Q96" s="5">
        <v>0</v>
      </c>
      <c r="R96" s="5">
        <v>6</v>
      </c>
      <c r="S96" s="5">
        <v>0</v>
      </c>
    </row>
    <row r="97" spans="1:19" ht="15.9" customHeight="1" x14ac:dyDescent="0.3">
      <c r="A97" s="4">
        <v>11340001</v>
      </c>
      <c r="B97" s="4" t="s">
        <v>131</v>
      </c>
      <c r="C97" s="2">
        <v>49</v>
      </c>
      <c r="D97" s="2">
        <v>15</v>
      </c>
      <c r="E97" s="2">
        <v>64</v>
      </c>
      <c r="F97" s="5">
        <v>2</v>
      </c>
      <c r="G97" s="5">
        <v>2</v>
      </c>
      <c r="H97" s="5">
        <v>6</v>
      </c>
      <c r="I97" s="5">
        <v>1</v>
      </c>
      <c r="J97" s="5">
        <v>10</v>
      </c>
      <c r="K97" s="5">
        <v>3</v>
      </c>
      <c r="L97" s="5">
        <v>4</v>
      </c>
      <c r="M97" s="5">
        <v>1</v>
      </c>
      <c r="N97" s="5">
        <v>3</v>
      </c>
      <c r="O97" s="5">
        <v>1</v>
      </c>
      <c r="P97" s="5">
        <v>4</v>
      </c>
      <c r="Q97" s="5">
        <v>2</v>
      </c>
      <c r="R97" s="5">
        <v>20</v>
      </c>
      <c r="S97" s="5">
        <v>5</v>
      </c>
    </row>
    <row r="98" spans="1:19" ht="15.9" customHeight="1" x14ac:dyDescent="0.3">
      <c r="A98" s="4">
        <v>11340003</v>
      </c>
      <c r="B98" s="4" t="s">
        <v>132</v>
      </c>
      <c r="C98" s="2">
        <v>30</v>
      </c>
      <c r="D98" s="2">
        <v>0</v>
      </c>
      <c r="E98" s="2">
        <v>30</v>
      </c>
      <c r="F98" s="5">
        <v>0</v>
      </c>
      <c r="G98" s="5">
        <v>0</v>
      </c>
      <c r="H98" s="5">
        <v>1</v>
      </c>
      <c r="I98" s="5">
        <v>0</v>
      </c>
      <c r="J98" s="5">
        <v>4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2</v>
      </c>
      <c r="Q98" s="5">
        <v>0</v>
      </c>
      <c r="R98" s="5">
        <v>23</v>
      </c>
      <c r="S98" s="5">
        <v>0</v>
      </c>
    </row>
    <row r="99" spans="1:19" ht="15.9" customHeight="1" x14ac:dyDescent="0.3">
      <c r="A99" s="4">
        <v>11340007</v>
      </c>
      <c r="B99" s="4" t="s">
        <v>133</v>
      </c>
      <c r="C99" s="2">
        <v>88</v>
      </c>
      <c r="D99" s="2">
        <v>15</v>
      </c>
      <c r="E99" s="2">
        <v>103</v>
      </c>
      <c r="F99" s="5">
        <v>15</v>
      </c>
      <c r="G99" s="5">
        <v>3</v>
      </c>
      <c r="H99" s="5">
        <v>17</v>
      </c>
      <c r="I99" s="5">
        <v>3</v>
      </c>
      <c r="J99" s="5">
        <v>11</v>
      </c>
      <c r="K99" s="5">
        <v>2</v>
      </c>
      <c r="L99" s="5">
        <v>4</v>
      </c>
      <c r="M99" s="5">
        <v>1</v>
      </c>
      <c r="N99" s="5">
        <v>7</v>
      </c>
      <c r="O99" s="5">
        <v>0</v>
      </c>
      <c r="P99" s="5">
        <v>11</v>
      </c>
      <c r="Q99" s="5">
        <v>2</v>
      </c>
      <c r="R99" s="5">
        <v>23</v>
      </c>
      <c r="S99" s="5">
        <v>4</v>
      </c>
    </row>
    <row r="100" spans="1:19" ht="15.9" customHeight="1" x14ac:dyDescent="0.3">
      <c r="A100" s="4">
        <v>11340008</v>
      </c>
      <c r="B100" s="4" t="s">
        <v>134</v>
      </c>
      <c r="C100" s="2">
        <v>49</v>
      </c>
      <c r="D100" s="2">
        <v>1</v>
      </c>
      <c r="E100" s="2">
        <v>50</v>
      </c>
      <c r="F100" s="5">
        <v>4</v>
      </c>
      <c r="G100" s="5">
        <v>0</v>
      </c>
      <c r="H100" s="5">
        <v>1</v>
      </c>
      <c r="I100" s="5">
        <v>0</v>
      </c>
      <c r="J100" s="5">
        <v>1</v>
      </c>
      <c r="K100" s="5">
        <v>0</v>
      </c>
      <c r="L100" s="5">
        <v>3</v>
      </c>
      <c r="M100" s="5">
        <v>0</v>
      </c>
      <c r="N100" s="5">
        <v>1</v>
      </c>
      <c r="O100" s="5">
        <v>0</v>
      </c>
      <c r="P100" s="5">
        <v>17</v>
      </c>
      <c r="Q100" s="5">
        <v>0</v>
      </c>
      <c r="R100" s="5">
        <v>22</v>
      </c>
      <c r="S100" s="5">
        <v>1</v>
      </c>
    </row>
    <row r="101" spans="1:19" ht="15.9" customHeight="1" x14ac:dyDescent="0.3">
      <c r="A101" s="4">
        <v>11340010</v>
      </c>
      <c r="B101" s="4" t="s">
        <v>135</v>
      </c>
      <c r="C101" s="2">
        <v>293</v>
      </c>
      <c r="D101" s="2">
        <v>129</v>
      </c>
      <c r="E101" s="2">
        <v>422</v>
      </c>
      <c r="F101" s="5">
        <v>70</v>
      </c>
      <c r="G101" s="5">
        <v>52</v>
      </c>
      <c r="H101" s="5">
        <v>77</v>
      </c>
      <c r="I101" s="5">
        <v>48</v>
      </c>
      <c r="J101" s="5">
        <v>22</v>
      </c>
      <c r="K101" s="5">
        <v>2</v>
      </c>
      <c r="L101" s="5">
        <v>14</v>
      </c>
      <c r="M101" s="5">
        <v>1</v>
      </c>
      <c r="N101" s="5">
        <v>11</v>
      </c>
      <c r="O101" s="5">
        <v>1</v>
      </c>
      <c r="P101" s="5">
        <v>57</v>
      </c>
      <c r="Q101" s="5">
        <v>16</v>
      </c>
      <c r="R101" s="5">
        <v>42</v>
      </c>
      <c r="S101" s="5">
        <v>9</v>
      </c>
    </row>
    <row r="102" spans="1:19" ht="15.9" customHeight="1" x14ac:dyDescent="0.3">
      <c r="A102" s="4">
        <v>11340012</v>
      </c>
      <c r="B102" s="4" t="s">
        <v>136</v>
      </c>
      <c r="C102" s="2">
        <v>46</v>
      </c>
      <c r="D102" s="2">
        <v>4</v>
      </c>
      <c r="E102" s="2">
        <v>50</v>
      </c>
      <c r="F102" s="5">
        <v>4</v>
      </c>
      <c r="G102" s="5">
        <v>0</v>
      </c>
      <c r="H102" s="5">
        <v>5</v>
      </c>
      <c r="I102" s="5">
        <v>0</v>
      </c>
      <c r="J102" s="5">
        <v>5</v>
      </c>
      <c r="K102" s="5">
        <v>0</v>
      </c>
      <c r="L102" s="5">
        <v>9</v>
      </c>
      <c r="M102" s="5">
        <v>0</v>
      </c>
      <c r="N102" s="5">
        <v>2</v>
      </c>
      <c r="O102" s="5">
        <v>0</v>
      </c>
      <c r="P102" s="5">
        <v>7</v>
      </c>
      <c r="Q102" s="5">
        <v>2</v>
      </c>
      <c r="R102" s="5">
        <v>14</v>
      </c>
      <c r="S102" s="5">
        <v>2</v>
      </c>
    </row>
    <row r="103" spans="1:19" ht="15.9" customHeight="1" x14ac:dyDescent="0.3">
      <c r="A103" s="4">
        <v>11340013</v>
      </c>
      <c r="B103" s="4" t="s">
        <v>137</v>
      </c>
      <c r="C103" s="2">
        <v>12</v>
      </c>
      <c r="D103" s="2">
        <v>0</v>
      </c>
      <c r="E103" s="2">
        <v>12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4</v>
      </c>
      <c r="Q103" s="5">
        <v>0</v>
      </c>
      <c r="R103" s="5">
        <v>8</v>
      </c>
      <c r="S103" s="5">
        <v>0</v>
      </c>
    </row>
    <row r="104" spans="1:19" ht="15.9" customHeight="1" x14ac:dyDescent="0.3">
      <c r="A104" s="4">
        <v>11340014</v>
      </c>
      <c r="B104" s="4" t="s">
        <v>138</v>
      </c>
      <c r="C104" s="2">
        <v>79</v>
      </c>
      <c r="D104" s="2">
        <v>11</v>
      </c>
      <c r="E104" s="2">
        <v>90</v>
      </c>
      <c r="F104" s="5">
        <v>6</v>
      </c>
      <c r="G104" s="5">
        <v>1</v>
      </c>
      <c r="H104" s="5">
        <v>8</v>
      </c>
      <c r="I104" s="5">
        <v>0</v>
      </c>
      <c r="J104" s="5">
        <v>6</v>
      </c>
      <c r="K104" s="5">
        <v>1</v>
      </c>
      <c r="L104" s="5">
        <v>6</v>
      </c>
      <c r="M104" s="5">
        <v>1</v>
      </c>
      <c r="N104" s="5">
        <v>6</v>
      </c>
      <c r="O104" s="5">
        <v>1</v>
      </c>
      <c r="P104" s="5">
        <v>16</v>
      </c>
      <c r="Q104" s="5">
        <v>4</v>
      </c>
      <c r="R104" s="5">
        <v>31</v>
      </c>
      <c r="S104" s="5">
        <v>3</v>
      </c>
    </row>
    <row r="105" spans="1:19" ht="15.9" customHeight="1" x14ac:dyDescent="0.3">
      <c r="A105" s="4">
        <v>11340017</v>
      </c>
      <c r="B105" s="4" t="s">
        <v>139</v>
      </c>
      <c r="C105" s="2">
        <v>30</v>
      </c>
      <c r="D105" s="2">
        <v>6</v>
      </c>
      <c r="E105" s="2">
        <v>36</v>
      </c>
      <c r="F105" s="5">
        <v>0</v>
      </c>
      <c r="G105" s="5">
        <v>0</v>
      </c>
      <c r="H105" s="5">
        <v>1</v>
      </c>
      <c r="I105" s="5">
        <v>0</v>
      </c>
      <c r="J105" s="5">
        <v>7</v>
      </c>
      <c r="K105" s="5">
        <v>0</v>
      </c>
      <c r="L105" s="5">
        <v>0</v>
      </c>
      <c r="M105" s="5">
        <v>0</v>
      </c>
      <c r="N105" s="5">
        <v>1</v>
      </c>
      <c r="O105" s="5">
        <v>3</v>
      </c>
      <c r="P105" s="5">
        <v>7</v>
      </c>
      <c r="Q105" s="5">
        <v>1</v>
      </c>
      <c r="R105" s="5">
        <v>14</v>
      </c>
      <c r="S105" s="5">
        <v>2</v>
      </c>
    </row>
    <row r="106" spans="1:19" ht="15.9" customHeight="1" x14ac:dyDescent="0.3">
      <c r="A106" s="4">
        <v>11340022</v>
      </c>
      <c r="B106" s="4" t="s">
        <v>140</v>
      </c>
      <c r="C106" s="2">
        <v>13</v>
      </c>
      <c r="D106" s="2">
        <v>1</v>
      </c>
      <c r="E106" s="2">
        <v>14</v>
      </c>
      <c r="F106" s="5">
        <v>0</v>
      </c>
      <c r="G106" s="5">
        <v>0</v>
      </c>
      <c r="H106" s="5">
        <v>1</v>
      </c>
      <c r="I106" s="5">
        <v>0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2</v>
      </c>
      <c r="Q106" s="5">
        <v>0</v>
      </c>
      <c r="R106" s="5">
        <v>9</v>
      </c>
      <c r="S106" s="5">
        <v>1</v>
      </c>
    </row>
    <row r="107" spans="1:19" ht="15.9" customHeight="1" x14ac:dyDescent="0.3">
      <c r="A107" s="4">
        <v>11340033</v>
      </c>
      <c r="B107" s="4" t="s">
        <v>141</v>
      </c>
      <c r="C107" s="2">
        <v>22</v>
      </c>
      <c r="D107" s="2">
        <v>2</v>
      </c>
      <c r="E107" s="2">
        <v>24</v>
      </c>
      <c r="F107" s="5">
        <v>3</v>
      </c>
      <c r="G107" s="5">
        <v>0</v>
      </c>
      <c r="H107" s="5">
        <v>4</v>
      </c>
      <c r="I107" s="5">
        <v>0</v>
      </c>
      <c r="J107" s="5">
        <v>1</v>
      </c>
      <c r="K107" s="5">
        <v>0</v>
      </c>
      <c r="L107" s="5">
        <v>3</v>
      </c>
      <c r="M107" s="5">
        <v>0</v>
      </c>
      <c r="N107" s="5">
        <v>1</v>
      </c>
      <c r="O107" s="5">
        <v>0</v>
      </c>
      <c r="P107" s="5">
        <v>5</v>
      </c>
      <c r="Q107" s="5">
        <v>0</v>
      </c>
      <c r="R107" s="5">
        <v>5</v>
      </c>
      <c r="S107" s="5">
        <v>2</v>
      </c>
    </row>
    <row r="108" spans="1:19" ht="15.9" customHeight="1" x14ac:dyDescent="0.3">
      <c r="A108" s="4">
        <v>11340035</v>
      </c>
      <c r="B108" s="4" t="s">
        <v>142</v>
      </c>
      <c r="C108" s="2">
        <v>18</v>
      </c>
      <c r="D108" s="2">
        <v>1</v>
      </c>
      <c r="E108" s="2">
        <v>19</v>
      </c>
      <c r="F108" s="5">
        <v>0</v>
      </c>
      <c r="G108" s="5">
        <v>0</v>
      </c>
      <c r="H108" s="5">
        <v>1</v>
      </c>
      <c r="I108" s="5">
        <v>0</v>
      </c>
      <c r="J108" s="5">
        <v>1</v>
      </c>
      <c r="K108" s="5">
        <v>0</v>
      </c>
      <c r="L108" s="5">
        <v>0</v>
      </c>
      <c r="M108" s="5">
        <v>0</v>
      </c>
      <c r="N108" s="5">
        <v>1</v>
      </c>
      <c r="O108" s="5">
        <v>0</v>
      </c>
      <c r="P108" s="5">
        <v>4</v>
      </c>
      <c r="Q108" s="5">
        <v>0</v>
      </c>
      <c r="R108" s="5">
        <v>11</v>
      </c>
      <c r="S108" s="5">
        <v>1</v>
      </c>
    </row>
    <row r="109" spans="1:19" ht="15.9" customHeight="1" x14ac:dyDescent="0.3">
      <c r="A109" s="4">
        <v>11340040</v>
      </c>
      <c r="B109" s="4" t="s">
        <v>143</v>
      </c>
      <c r="C109" s="2">
        <v>66</v>
      </c>
      <c r="D109" s="2">
        <v>6</v>
      </c>
      <c r="E109" s="2">
        <v>72</v>
      </c>
      <c r="F109" s="5">
        <v>1</v>
      </c>
      <c r="G109" s="5">
        <v>0</v>
      </c>
      <c r="H109" s="5">
        <v>6</v>
      </c>
      <c r="I109" s="5">
        <v>0</v>
      </c>
      <c r="J109" s="5">
        <v>7</v>
      </c>
      <c r="K109" s="5">
        <v>1</v>
      </c>
      <c r="L109" s="5">
        <v>10</v>
      </c>
      <c r="M109" s="5">
        <v>0</v>
      </c>
      <c r="N109" s="5">
        <v>5</v>
      </c>
      <c r="O109" s="5">
        <v>0</v>
      </c>
      <c r="P109" s="5">
        <v>15</v>
      </c>
      <c r="Q109" s="5">
        <v>2</v>
      </c>
      <c r="R109" s="5">
        <v>22</v>
      </c>
      <c r="S109" s="5">
        <v>3</v>
      </c>
    </row>
    <row r="110" spans="1:19" ht="15.9" customHeight="1" x14ac:dyDescent="0.3">
      <c r="A110" s="4">
        <v>11340042</v>
      </c>
      <c r="B110" s="4" t="s">
        <v>144</v>
      </c>
      <c r="C110" s="2">
        <v>15</v>
      </c>
      <c r="D110" s="2">
        <v>0</v>
      </c>
      <c r="E110" s="2">
        <v>15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3</v>
      </c>
      <c r="M110" s="5">
        <v>0</v>
      </c>
      <c r="N110" s="5">
        <v>2</v>
      </c>
      <c r="O110" s="5">
        <v>0</v>
      </c>
      <c r="P110" s="5">
        <v>0</v>
      </c>
      <c r="Q110" s="5">
        <v>0</v>
      </c>
      <c r="R110" s="5">
        <v>10</v>
      </c>
      <c r="S110" s="5">
        <v>0</v>
      </c>
    </row>
    <row r="111" spans="1:19" ht="15.9" customHeight="1" x14ac:dyDescent="0.3">
      <c r="A111" s="4">
        <v>11340047</v>
      </c>
      <c r="B111" s="4" t="s">
        <v>145</v>
      </c>
      <c r="C111" s="2">
        <v>19</v>
      </c>
      <c r="D111" s="2">
        <v>1</v>
      </c>
      <c r="E111" s="2">
        <v>20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2</v>
      </c>
      <c r="M111" s="5">
        <v>0</v>
      </c>
      <c r="N111" s="5">
        <v>0</v>
      </c>
      <c r="O111" s="5">
        <v>0</v>
      </c>
      <c r="P111" s="5">
        <v>6</v>
      </c>
      <c r="Q111" s="5">
        <v>0</v>
      </c>
      <c r="R111" s="5">
        <v>11</v>
      </c>
      <c r="S111" s="5">
        <v>1</v>
      </c>
    </row>
    <row r="112" spans="1:19" ht="15.9" customHeight="1" x14ac:dyDescent="0.3">
      <c r="A112" s="4">
        <v>11340049</v>
      </c>
      <c r="B112" s="4" t="s">
        <v>146</v>
      </c>
      <c r="C112" s="2">
        <v>45</v>
      </c>
      <c r="D112" s="2">
        <v>9</v>
      </c>
      <c r="E112" s="2">
        <v>54</v>
      </c>
      <c r="F112" s="5">
        <v>3</v>
      </c>
      <c r="G112" s="5">
        <v>0</v>
      </c>
      <c r="H112" s="5">
        <v>5</v>
      </c>
      <c r="I112" s="5">
        <v>1</v>
      </c>
      <c r="J112" s="5">
        <v>11</v>
      </c>
      <c r="K112" s="5">
        <v>0</v>
      </c>
      <c r="L112" s="5">
        <v>5</v>
      </c>
      <c r="M112" s="5">
        <v>0</v>
      </c>
      <c r="N112" s="5">
        <v>5</v>
      </c>
      <c r="O112" s="5">
        <v>0</v>
      </c>
      <c r="P112" s="5">
        <v>5</v>
      </c>
      <c r="Q112" s="5">
        <v>3</v>
      </c>
      <c r="R112" s="5">
        <v>11</v>
      </c>
      <c r="S112" s="5">
        <v>5</v>
      </c>
    </row>
    <row r="113" spans="1:19" ht="15.9" customHeight="1" x14ac:dyDescent="0.3">
      <c r="A113" s="4">
        <v>11340053</v>
      </c>
      <c r="B113" s="4" t="s">
        <v>147</v>
      </c>
      <c r="C113" s="2">
        <v>51</v>
      </c>
      <c r="D113" s="2">
        <v>5</v>
      </c>
      <c r="E113" s="2">
        <v>56</v>
      </c>
      <c r="F113" s="5">
        <v>2</v>
      </c>
      <c r="G113" s="5">
        <v>1</v>
      </c>
      <c r="H113" s="5">
        <v>7</v>
      </c>
      <c r="I113" s="5">
        <v>2</v>
      </c>
      <c r="J113" s="5">
        <v>5</v>
      </c>
      <c r="K113" s="5">
        <v>0</v>
      </c>
      <c r="L113" s="5">
        <v>2</v>
      </c>
      <c r="M113" s="5">
        <v>0</v>
      </c>
      <c r="N113" s="5">
        <v>3</v>
      </c>
      <c r="O113" s="5">
        <v>0</v>
      </c>
      <c r="P113" s="5">
        <v>5</v>
      </c>
      <c r="Q113" s="5">
        <v>1</v>
      </c>
      <c r="R113" s="5">
        <v>27</v>
      </c>
      <c r="S113" s="5">
        <v>1</v>
      </c>
    </row>
    <row r="114" spans="1:19" ht="15.9" customHeight="1" x14ac:dyDescent="0.3">
      <c r="A114" s="4">
        <v>11340059</v>
      </c>
      <c r="B114" s="4" t="s">
        <v>148</v>
      </c>
      <c r="C114" s="2">
        <v>48</v>
      </c>
      <c r="D114" s="2">
        <v>7</v>
      </c>
      <c r="E114" s="2">
        <v>55</v>
      </c>
      <c r="F114" s="5">
        <v>3</v>
      </c>
      <c r="G114" s="5">
        <v>2</v>
      </c>
      <c r="H114" s="5">
        <v>4</v>
      </c>
      <c r="I114" s="5">
        <v>2</v>
      </c>
      <c r="J114" s="5">
        <v>7</v>
      </c>
      <c r="K114" s="5">
        <v>0</v>
      </c>
      <c r="L114" s="5">
        <v>0</v>
      </c>
      <c r="M114" s="5">
        <v>0</v>
      </c>
      <c r="N114" s="5">
        <v>3</v>
      </c>
      <c r="O114" s="5">
        <v>0</v>
      </c>
      <c r="P114" s="5">
        <v>12</v>
      </c>
      <c r="Q114" s="5">
        <v>1</v>
      </c>
      <c r="R114" s="5">
        <v>19</v>
      </c>
      <c r="S114" s="5">
        <v>2</v>
      </c>
    </row>
    <row r="115" spans="1:19" ht="15.9" customHeight="1" x14ac:dyDescent="0.3">
      <c r="A115" s="4">
        <v>11340060</v>
      </c>
      <c r="B115" s="4" t="s">
        <v>149</v>
      </c>
      <c r="C115" s="2">
        <v>47</v>
      </c>
      <c r="D115" s="2">
        <v>1</v>
      </c>
      <c r="E115" s="2">
        <v>48</v>
      </c>
      <c r="F115" s="5">
        <v>0</v>
      </c>
      <c r="G115" s="5">
        <v>0</v>
      </c>
      <c r="H115" s="5">
        <v>7</v>
      </c>
      <c r="I115" s="5">
        <v>0</v>
      </c>
      <c r="J115" s="5">
        <v>6</v>
      </c>
      <c r="K115" s="5">
        <v>0</v>
      </c>
      <c r="L115" s="5">
        <v>2</v>
      </c>
      <c r="M115" s="5">
        <v>0</v>
      </c>
      <c r="N115" s="5">
        <v>3</v>
      </c>
      <c r="O115" s="5">
        <v>0</v>
      </c>
      <c r="P115" s="5">
        <v>10</v>
      </c>
      <c r="Q115" s="5">
        <v>0</v>
      </c>
      <c r="R115" s="5">
        <v>19</v>
      </c>
      <c r="S115" s="5">
        <v>1</v>
      </c>
    </row>
    <row r="116" spans="1:19" ht="15.9" customHeight="1" x14ac:dyDescent="0.3">
      <c r="A116" s="4">
        <v>11340065</v>
      </c>
      <c r="B116" s="4" t="s">
        <v>151</v>
      </c>
      <c r="C116" s="2">
        <v>41</v>
      </c>
      <c r="D116" s="2">
        <v>5</v>
      </c>
      <c r="E116" s="2">
        <v>46</v>
      </c>
      <c r="F116" s="5">
        <v>1</v>
      </c>
      <c r="G116" s="5">
        <v>0</v>
      </c>
      <c r="H116" s="5">
        <v>1</v>
      </c>
      <c r="I116" s="5">
        <v>0</v>
      </c>
      <c r="J116" s="5">
        <v>2</v>
      </c>
      <c r="K116" s="5">
        <v>0</v>
      </c>
      <c r="L116" s="5">
        <v>4</v>
      </c>
      <c r="M116" s="5">
        <v>0</v>
      </c>
      <c r="N116" s="5">
        <v>1</v>
      </c>
      <c r="O116" s="5">
        <v>0</v>
      </c>
      <c r="P116" s="5">
        <v>9</v>
      </c>
      <c r="Q116" s="5">
        <v>2</v>
      </c>
      <c r="R116" s="5">
        <v>23</v>
      </c>
      <c r="S116" s="5">
        <v>3</v>
      </c>
    </row>
    <row r="117" spans="1:19" ht="15.9" customHeight="1" x14ac:dyDescent="0.3">
      <c r="A117" s="4">
        <v>11340066</v>
      </c>
      <c r="B117" s="4" t="s">
        <v>152</v>
      </c>
      <c r="C117" s="2">
        <v>6</v>
      </c>
      <c r="D117" s="2">
        <v>1</v>
      </c>
      <c r="E117" s="2">
        <v>7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1</v>
      </c>
      <c r="Q117" s="5">
        <v>0</v>
      </c>
      <c r="R117" s="5">
        <v>5</v>
      </c>
      <c r="S117" s="5">
        <v>1</v>
      </c>
    </row>
    <row r="118" spans="1:19" ht="15.9" customHeight="1" x14ac:dyDescent="0.3">
      <c r="A118" s="4">
        <v>11340067</v>
      </c>
      <c r="B118" s="4" t="s">
        <v>153</v>
      </c>
      <c r="C118" s="2">
        <v>44</v>
      </c>
      <c r="D118" s="2">
        <v>5</v>
      </c>
      <c r="E118" s="2">
        <v>49</v>
      </c>
      <c r="F118" s="5">
        <v>6</v>
      </c>
      <c r="G118" s="5">
        <v>0</v>
      </c>
      <c r="H118" s="5">
        <v>3</v>
      </c>
      <c r="I118" s="5">
        <v>0</v>
      </c>
      <c r="J118" s="5">
        <v>4</v>
      </c>
      <c r="K118" s="5">
        <v>0</v>
      </c>
      <c r="L118" s="5">
        <v>4</v>
      </c>
      <c r="M118" s="5">
        <v>1</v>
      </c>
      <c r="N118" s="5">
        <v>0</v>
      </c>
      <c r="O118" s="5">
        <v>0</v>
      </c>
      <c r="P118" s="5">
        <v>5</v>
      </c>
      <c r="Q118" s="5">
        <v>1</v>
      </c>
      <c r="R118" s="5">
        <v>22</v>
      </c>
      <c r="S118" s="5">
        <v>3</v>
      </c>
    </row>
    <row r="119" spans="1:19" ht="15.9" customHeight="1" x14ac:dyDescent="0.3">
      <c r="A119" s="4">
        <v>11340069</v>
      </c>
      <c r="B119" s="4" t="s">
        <v>154</v>
      </c>
      <c r="C119" s="2">
        <v>2</v>
      </c>
      <c r="D119" s="2">
        <v>1</v>
      </c>
      <c r="E119" s="2">
        <v>3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</v>
      </c>
      <c r="S119" s="5">
        <v>1</v>
      </c>
    </row>
    <row r="120" spans="1:19" ht="15.9" customHeight="1" x14ac:dyDescent="0.3">
      <c r="A120" s="4">
        <v>11340071</v>
      </c>
      <c r="B120" s="4" t="s">
        <v>180</v>
      </c>
      <c r="C120" s="2">
        <v>46</v>
      </c>
      <c r="D120" s="2">
        <v>8</v>
      </c>
      <c r="E120" s="2">
        <v>54</v>
      </c>
      <c r="F120" s="5">
        <v>0</v>
      </c>
      <c r="G120" s="5">
        <v>0</v>
      </c>
      <c r="H120" s="5">
        <v>13</v>
      </c>
      <c r="I120" s="5">
        <v>0</v>
      </c>
      <c r="J120" s="5">
        <v>6</v>
      </c>
      <c r="K120" s="5">
        <v>2</v>
      </c>
      <c r="L120" s="5">
        <v>0</v>
      </c>
      <c r="M120" s="5">
        <v>0</v>
      </c>
      <c r="N120" s="5">
        <v>0</v>
      </c>
      <c r="O120" s="5">
        <v>1</v>
      </c>
      <c r="P120" s="5">
        <v>8</v>
      </c>
      <c r="Q120" s="5">
        <v>1</v>
      </c>
      <c r="R120" s="5">
        <v>19</v>
      </c>
      <c r="S120" s="5">
        <v>4</v>
      </c>
    </row>
    <row r="121" spans="1:19" ht="15.9" customHeight="1" x14ac:dyDescent="0.3">
      <c r="A121" s="4">
        <v>11340072</v>
      </c>
      <c r="B121" s="4" t="s">
        <v>155</v>
      </c>
      <c r="C121" s="2">
        <v>16</v>
      </c>
      <c r="D121" s="2">
        <v>1</v>
      </c>
      <c r="E121" s="2">
        <v>17</v>
      </c>
      <c r="F121" s="5">
        <v>0</v>
      </c>
      <c r="G121" s="5">
        <v>0</v>
      </c>
      <c r="H121" s="5">
        <v>1</v>
      </c>
      <c r="I121" s="5">
        <v>0</v>
      </c>
      <c r="J121" s="5">
        <v>2</v>
      </c>
      <c r="K121" s="5">
        <v>0</v>
      </c>
      <c r="L121" s="5">
        <v>4</v>
      </c>
      <c r="M121" s="5">
        <v>0</v>
      </c>
      <c r="N121" s="5">
        <v>0</v>
      </c>
      <c r="O121" s="5">
        <v>1</v>
      </c>
      <c r="P121" s="5">
        <v>3</v>
      </c>
      <c r="Q121" s="5">
        <v>0</v>
      </c>
      <c r="R121" s="5">
        <v>6</v>
      </c>
      <c r="S121" s="5">
        <v>0</v>
      </c>
    </row>
    <row r="122" spans="1:19" ht="15.9" customHeight="1" x14ac:dyDescent="0.3">
      <c r="A122" s="4">
        <v>11340073</v>
      </c>
      <c r="B122" s="4" t="s">
        <v>156</v>
      </c>
      <c r="C122" s="2">
        <v>10</v>
      </c>
      <c r="D122" s="2">
        <v>1</v>
      </c>
      <c r="E122" s="2">
        <v>11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8</v>
      </c>
      <c r="S122" s="5">
        <v>1</v>
      </c>
    </row>
    <row r="123" spans="1:19" ht="15.9" customHeight="1" x14ac:dyDescent="0.3">
      <c r="A123" s="4">
        <v>11340075</v>
      </c>
      <c r="B123" s="4" t="s">
        <v>157</v>
      </c>
      <c r="C123" s="2">
        <v>19</v>
      </c>
      <c r="D123" s="2">
        <v>1</v>
      </c>
      <c r="E123" s="2">
        <v>20</v>
      </c>
      <c r="F123" s="5">
        <v>0</v>
      </c>
      <c r="G123" s="5">
        <v>0</v>
      </c>
      <c r="H123" s="5">
        <v>1</v>
      </c>
      <c r="I123" s="5">
        <v>0</v>
      </c>
      <c r="J123" s="5">
        <v>1</v>
      </c>
      <c r="K123" s="5">
        <v>0</v>
      </c>
      <c r="L123" s="5">
        <v>2</v>
      </c>
      <c r="M123" s="5">
        <v>0</v>
      </c>
      <c r="N123" s="5">
        <v>2</v>
      </c>
      <c r="O123" s="5">
        <v>0</v>
      </c>
      <c r="P123" s="5">
        <v>4</v>
      </c>
      <c r="Q123" s="5">
        <v>0</v>
      </c>
      <c r="R123" s="5">
        <v>9</v>
      </c>
      <c r="S123" s="5">
        <v>1</v>
      </c>
    </row>
    <row r="124" spans="1:19" ht="15.9" customHeight="1" x14ac:dyDescent="0.3">
      <c r="A124" s="4">
        <v>11340076</v>
      </c>
      <c r="B124" s="4" t="s">
        <v>181</v>
      </c>
      <c r="C124" s="2">
        <v>19</v>
      </c>
      <c r="D124" s="2">
        <v>2</v>
      </c>
      <c r="E124" s="2">
        <v>21</v>
      </c>
      <c r="F124" s="5">
        <v>0</v>
      </c>
      <c r="G124" s="5">
        <v>0</v>
      </c>
      <c r="H124" s="5">
        <v>2</v>
      </c>
      <c r="I124" s="5">
        <v>0</v>
      </c>
      <c r="J124" s="5">
        <v>5</v>
      </c>
      <c r="K124" s="5">
        <v>0</v>
      </c>
      <c r="L124" s="5">
        <v>1</v>
      </c>
      <c r="M124" s="5">
        <v>0</v>
      </c>
      <c r="N124" s="5">
        <v>0</v>
      </c>
      <c r="O124" s="5">
        <v>0</v>
      </c>
      <c r="P124" s="5">
        <v>2</v>
      </c>
      <c r="Q124" s="5">
        <v>0</v>
      </c>
      <c r="R124" s="5">
        <v>9</v>
      </c>
      <c r="S124" s="5">
        <v>2</v>
      </c>
    </row>
    <row r="125" spans="1:19" ht="15.9" customHeight="1" x14ac:dyDescent="0.3">
      <c r="A125" s="4">
        <v>11340077</v>
      </c>
      <c r="B125" s="4" t="s">
        <v>182</v>
      </c>
      <c r="C125" s="2">
        <v>12</v>
      </c>
      <c r="D125" s="2">
        <v>10</v>
      </c>
      <c r="E125" s="2">
        <v>22</v>
      </c>
      <c r="F125" s="5">
        <v>0</v>
      </c>
      <c r="G125" s="5">
        <v>1</v>
      </c>
      <c r="H125" s="5">
        <v>0</v>
      </c>
      <c r="I125" s="5">
        <v>1</v>
      </c>
      <c r="J125" s="5">
        <v>1</v>
      </c>
      <c r="K125" s="5">
        <v>2</v>
      </c>
      <c r="L125" s="5">
        <v>2</v>
      </c>
      <c r="M125" s="5">
        <v>0</v>
      </c>
      <c r="N125" s="5">
        <v>2</v>
      </c>
      <c r="O125" s="5">
        <v>0</v>
      </c>
      <c r="P125" s="5">
        <v>2</v>
      </c>
      <c r="Q125" s="5">
        <v>1</v>
      </c>
      <c r="R125" s="5">
        <v>5</v>
      </c>
      <c r="S125" s="5">
        <v>5</v>
      </c>
    </row>
    <row r="126" spans="1:19" ht="15.9" customHeight="1" x14ac:dyDescent="0.3">
      <c r="A126" s="4">
        <v>11340078</v>
      </c>
      <c r="B126" s="4" t="s">
        <v>188</v>
      </c>
      <c r="C126" s="2">
        <v>17</v>
      </c>
      <c r="D126" s="2">
        <v>3</v>
      </c>
      <c r="E126" s="2">
        <v>20</v>
      </c>
      <c r="F126" s="5">
        <v>0</v>
      </c>
      <c r="G126" s="5">
        <v>0</v>
      </c>
      <c r="H126" s="5">
        <v>3</v>
      </c>
      <c r="I126" s="5">
        <v>2</v>
      </c>
      <c r="J126" s="5">
        <v>0</v>
      </c>
      <c r="K126" s="5">
        <v>0</v>
      </c>
      <c r="L126" s="5">
        <v>4</v>
      </c>
      <c r="M126" s="5">
        <v>0</v>
      </c>
      <c r="N126" s="5">
        <v>0</v>
      </c>
      <c r="O126" s="5">
        <v>1</v>
      </c>
      <c r="P126" s="5">
        <v>4</v>
      </c>
      <c r="Q126" s="5">
        <v>0</v>
      </c>
      <c r="R126" s="5">
        <v>6</v>
      </c>
      <c r="S126" s="5">
        <v>0</v>
      </c>
    </row>
    <row r="127" spans="1:19" ht="15.9" customHeight="1" x14ac:dyDescent="0.3">
      <c r="A127" s="4">
        <v>11340079</v>
      </c>
      <c r="B127" s="4" t="s">
        <v>189</v>
      </c>
      <c r="C127" s="2">
        <v>114</v>
      </c>
      <c r="D127" s="2">
        <v>17</v>
      </c>
      <c r="E127" s="2">
        <v>131</v>
      </c>
      <c r="F127" s="5">
        <v>2</v>
      </c>
      <c r="G127" s="5">
        <v>0</v>
      </c>
      <c r="H127" s="5">
        <v>11</v>
      </c>
      <c r="I127" s="5">
        <v>2</v>
      </c>
      <c r="J127" s="5">
        <v>25</v>
      </c>
      <c r="K127" s="5">
        <v>0</v>
      </c>
      <c r="L127" s="5">
        <v>8</v>
      </c>
      <c r="M127" s="5">
        <v>0</v>
      </c>
      <c r="N127" s="5">
        <v>2</v>
      </c>
      <c r="O127" s="5">
        <v>0</v>
      </c>
      <c r="P127" s="5">
        <v>17</v>
      </c>
      <c r="Q127" s="5">
        <v>2</v>
      </c>
      <c r="R127" s="5">
        <v>49</v>
      </c>
      <c r="S127" s="5">
        <v>13</v>
      </c>
    </row>
    <row r="128" spans="1:19" ht="15.9" customHeight="1" x14ac:dyDescent="0.3">
      <c r="A128" s="4">
        <v>11340080</v>
      </c>
      <c r="B128" s="4" t="s">
        <v>190</v>
      </c>
      <c r="C128" s="2">
        <v>18</v>
      </c>
      <c r="D128" s="2">
        <v>6</v>
      </c>
      <c r="E128" s="2">
        <v>24</v>
      </c>
      <c r="F128" s="5">
        <v>1</v>
      </c>
      <c r="G128" s="5">
        <v>0</v>
      </c>
      <c r="H128" s="5">
        <v>0</v>
      </c>
      <c r="I128" s="5">
        <v>0</v>
      </c>
      <c r="J128" s="5">
        <v>3</v>
      </c>
      <c r="K128" s="5">
        <v>0</v>
      </c>
      <c r="L128" s="5">
        <v>1</v>
      </c>
      <c r="M128" s="5">
        <v>0</v>
      </c>
      <c r="N128" s="5">
        <v>1</v>
      </c>
      <c r="O128" s="5">
        <v>0</v>
      </c>
      <c r="P128" s="5">
        <v>2</v>
      </c>
      <c r="Q128" s="5">
        <v>4</v>
      </c>
      <c r="R128" s="5">
        <v>10</v>
      </c>
      <c r="S128" s="5">
        <v>2</v>
      </c>
    </row>
    <row r="129" spans="1:19" ht="15.9" customHeight="1" x14ac:dyDescent="0.3">
      <c r="A129" s="4">
        <v>11460010</v>
      </c>
      <c r="B129" s="4" t="s">
        <v>64</v>
      </c>
      <c r="C129" s="2">
        <v>23</v>
      </c>
      <c r="D129" s="2">
        <v>5</v>
      </c>
      <c r="E129" s="2">
        <v>28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1</v>
      </c>
      <c r="M129" s="5">
        <v>0</v>
      </c>
      <c r="N129" s="5">
        <v>0</v>
      </c>
      <c r="O129" s="5">
        <v>0</v>
      </c>
      <c r="P129" s="5">
        <v>7</v>
      </c>
      <c r="Q129" s="5">
        <v>2</v>
      </c>
      <c r="R129" s="5">
        <v>15</v>
      </c>
      <c r="S129" s="5">
        <v>3</v>
      </c>
    </row>
    <row r="130" spans="1:19" ht="15.9" customHeight="1" x14ac:dyDescent="0.3">
      <c r="A130" s="4">
        <v>11460012</v>
      </c>
      <c r="B130" s="4" t="s">
        <v>65</v>
      </c>
      <c r="C130" s="2">
        <v>26</v>
      </c>
      <c r="D130" s="2">
        <v>5</v>
      </c>
      <c r="E130" s="2">
        <v>31</v>
      </c>
      <c r="F130" s="5">
        <v>3</v>
      </c>
      <c r="G130" s="5">
        <v>0</v>
      </c>
      <c r="H130" s="5">
        <v>0</v>
      </c>
      <c r="I130" s="5">
        <v>1</v>
      </c>
      <c r="J130" s="5">
        <v>1</v>
      </c>
      <c r="K130" s="5">
        <v>1</v>
      </c>
      <c r="L130" s="5">
        <v>2</v>
      </c>
      <c r="M130" s="5">
        <v>0</v>
      </c>
      <c r="N130" s="5">
        <v>1</v>
      </c>
      <c r="O130" s="5">
        <v>0</v>
      </c>
      <c r="P130" s="5">
        <v>3</v>
      </c>
      <c r="Q130" s="5">
        <v>1</v>
      </c>
      <c r="R130" s="5">
        <v>16</v>
      </c>
      <c r="S130" s="5">
        <v>2</v>
      </c>
    </row>
    <row r="131" spans="1:19" ht="15.9" customHeight="1" x14ac:dyDescent="0.3">
      <c r="A131" s="4">
        <v>11460017</v>
      </c>
      <c r="B131" s="4" t="s">
        <v>66</v>
      </c>
      <c r="C131" s="2">
        <v>26</v>
      </c>
      <c r="D131" s="2">
        <v>1</v>
      </c>
      <c r="E131" s="2">
        <v>27</v>
      </c>
      <c r="F131" s="5">
        <v>1</v>
      </c>
      <c r="G131" s="5">
        <v>0</v>
      </c>
      <c r="H131" s="5">
        <v>5</v>
      </c>
      <c r="I131" s="5">
        <v>0</v>
      </c>
      <c r="J131" s="5">
        <v>2</v>
      </c>
      <c r="K131" s="5">
        <v>1</v>
      </c>
      <c r="L131" s="5">
        <v>2</v>
      </c>
      <c r="M131" s="5">
        <v>0</v>
      </c>
      <c r="N131" s="5">
        <v>0</v>
      </c>
      <c r="O131" s="5">
        <v>0</v>
      </c>
      <c r="P131" s="5">
        <v>4</v>
      </c>
      <c r="Q131" s="5">
        <v>0</v>
      </c>
      <c r="R131" s="5">
        <v>12</v>
      </c>
      <c r="S131" s="5">
        <v>0</v>
      </c>
    </row>
    <row r="132" spans="1:19" ht="15.9" customHeight="1" x14ac:dyDescent="0.3">
      <c r="A132" s="4">
        <v>11460021</v>
      </c>
      <c r="B132" s="4" t="s">
        <v>198</v>
      </c>
      <c r="C132" s="2">
        <v>54</v>
      </c>
      <c r="D132" s="2">
        <v>9</v>
      </c>
      <c r="E132" s="2">
        <v>63</v>
      </c>
      <c r="F132" s="5">
        <v>0</v>
      </c>
      <c r="G132" s="5">
        <v>0</v>
      </c>
      <c r="H132" s="5">
        <v>0</v>
      </c>
      <c r="I132" s="5">
        <v>1</v>
      </c>
      <c r="J132" s="5">
        <v>11</v>
      </c>
      <c r="K132" s="5">
        <v>2</v>
      </c>
      <c r="L132" s="5">
        <v>7</v>
      </c>
      <c r="M132" s="5">
        <v>0</v>
      </c>
      <c r="N132" s="5">
        <v>3</v>
      </c>
      <c r="O132" s="5">
        <v>0</v>
      </c>
      <c r="P132" s="5">
        <v>8</v>
      </c>
      <c r="Q132" s="5">
        <v>1</v>
      </c>
      <c r="R132" s="5">
        <v>25</v>
      </c>
      <c r="S132" s="5">
        <v>5</v>
      </c>
    </row>
    <row r="133" spans="1:19" ht="15.9" customHeight="1" x14ac:dyDescent="0.3">
      <c r="A133" s="4">
        <v>11460022</v>
      </c>
      <c r="B133" s="4" t="s">
        <v>68</v>
      </c>
      <c r="C133" s="2">
        <v>8</v>
      </c>
      <c r="D133" s="2">
        <v>0</v>
      </c>
      <c r="E133" s="2">
        <v>8</v>
      </c>
      <c r="F133" s="5">
        <v>0</v>
      </c>
      <c r="G133" s="5">
        <v>0</v>
      </c>
      <c r="H133" s="5">
        <v>0</v>
      </c>
      <c r="I133" s="5">
        <v>0</v>
      </c>
      <c r="J133" s="5">
        <v>3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3</v>
      </c>
      <c r="S133" s="5">
        <v>0</v>
      </c>
    </row>
    <row r="134" spans="1:19" ht="15.9" customHeight="1" x14ac:dyDescent="0.3">
      <c r="A134" s="4">
        <v>11460023</v>
      </c>
      <c r="B134" s="4" t="s">
        <v>69</v>
      </c>
      <c r="C134" s="2">
        <v>13</v>
      </c>
      <c r="D134" s="2">
        <v>2</v>
      </c>
      <c r="E134" s="2">
        <v>15</v>
      </c>
      <c r="F134" s="5">
        <v>0</v>
      </c>
      <c r="G134" s="5">
        <v>0</v>
      </c>
      <c r="H134" s="5">
        <v>3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8</v>
      </c>
      <c r="S134" s="5">
        <v>2</v>
      </c>
    </row>
    <row r="135" spans="1:19" ht="15.9" customHeight="1" x14ac:dyDescent="0.3">
      <c r="A135" s="4">
        <v>11460024</v>
      </c>
      <c r="B135" s="4" t="s">
        <v>70</v>
      </c>
      <c r="C135" s="2">
        <v>17</v>
      </c>
      <c r="D135" s="2">
        <v>1</v>
      </c>
      <c r="E135" s="2">
        <v>18</v>
      </c>
      <c r="F135" s="5">
        <v>1</v>
      </c>
      <c r="G135" s="5">
        <v>0</v>
      </c>
      <c r="H135" s="5">
        <v>2</v>
      </c>
      <c r="I135" s="5">
        <v>0</v>
      </c>
      <c r="J135" s="5">
        <v>2</v>
      </c>
      <c r="K135" s="5">
        <v>1</v>
      </c>
      <c r="L135" s="5">
        <v>3</v>
      </c>
      <c r="M135" s="5">
        <v>0</v>
      </c>
      <c r="N135" s="5">
        <v>0</v>
      </c>
      <c r="O135" s="5">
        <v>0</v>
      </c>
      <c r="P135" s="5">
        <v>1</v>
      </c>
      <c r="Q135" s="5">
        <v>0</v>
      </c>
      <c r="R135" s="5">
        <v>8</v>
      </c>
      <c r="S135" s="5">
        <v>0</v>
      </c>
    </row>
    <row r="136" spans="1:19" ht="15.9" customHeight="1" x14ac:dyDescent="0.3">
      <c r="A136" s="4">
        <v>11460027</v>
      </c>
      <c r="B136" s="4" t="s">
        <v>191</v>
      </c>
      <c r="C136" s="2">
        <v>55</v>
      </c>
      <c r="D136" s="2">
        <v>6</v>
      </c>
      <c r="E136" s="2">
        <v>61</v>
      </c>
      <c r="F136" s="5">
        <v>3</v>
      </c>
      <c r="G136" s="5">
        <v>0</v>
      </c>
      <c r="H136" s="5">
        <v>3</v>
      </c>
      <c r="I136" s="5">
        <v>0</v>
      </c>
      <c r="J136" s="5">
        <v>4</v>
      </c>
      <c r="K136" s="5">
        <v>0</v>
      </c>
      <c r="L136" s="5">
        <v>5</v>
      </c>
      <c r="M136" s="5">
        <v>1</v>
      </c>
      <c r="N136" s="5">
        <v>2</v>
      </c>
      <c r="O136" s="5">
        <v>0</v>
      </c>
      <c r="P136" s="5">
        <v>21</v>
      </c>
      <c r="Q136" s="5">
        <v>4</v>
      </c>
      <c r="R136" s="5">
        <v>17</v>
      </c>
      <c r="S136" s="5">
        <v>1</v>
      </c>
    </row>
    <row r="137" spans="1:19" ht="15.9" customHeight="1" x14ac:dyDescent="0.3">
      <c r="A137" s="4">
        <v>11460028</v>
      </c>
      <c r="B137" s="4" t="s">
        <v>199</v>
      </c>
      <c r="C137" s="2">
        <v>29</v>
      </c>
      <c r="D137" s="2">
        <v>5</v>
      </c>
      <c r="E137" s="2">
        <v>34</v>
      </c>
      <c r="F137" s="5">
        <v>0</v>
      </c>
      <c r="G137" s="5">
        <v>0</v>
      </c>
      <c r="H137" s="5">
        <v>2</v>
      </c>
      <c r="I137" s="5">
        <v>2</v>
      </c>
      <c r="J137" s="5">
        <v>6</v>
      </c>
      <c r="K137" s="5">
        <v>0</v>
      </c>
      <c r="L137" s="5">
        <v>1</v>
      </c>
      <c r="M137" s="5">
        <v>0</v>
      </c>
      <c r="N137" s="5">
        <v>1</v>
      </c>
      <c r="O137" s="5">
        <v>1</v>
      </c>
      <c r="P137" s="5">
        <v>5</v>
      </c>
      <c r="Q137" s="5">
        <v>0</v>
      </c>
      <c r="R137" s="5">
        <v>14</v>
      </c>
      <c r="S137" s="5">
        <v>2</v>
      </c>
    </row>
    <row r="138" spans="1:19" ht="15.9" customHeight="1" x14ac:dyDescent="0.3">
      <c r="A138" s="4">
        <v>11460029</v>
      </c>
      <c r="B138" s="4" t="s">
        <v>200</v>
      </c>
      <c r="C138" s="2">
        <v>37</v>
      </c>
      <c r="D138" s="2">
        <v>15</v>
      </c>
      <c r="E138" s="2">
        <v>52</v>
      </c>
      <c r="F138" s="5">
        <v>5</v>
      </c>
      <c r="G138" s="5">
        <v>4</v>
      </c>
      <c r="H138" s="5">
        <v>8</v>
      </c>
      <c r="I138" s="5">
        <v>3</v>
      </c>
      <c r="J138" s="5">
        <v>4</v>
      </c>
      <c r="K138" s="5">
        <v>1</v>
      </c>
      <c r="L138" s="5">
        <v>3</v>
      </c>
      <c r="M138" s="5">
        <v>0</v>
      </c>
      <c r="N138" s="5">
        <v>1</v>
      </c>
      <c r="O138" s="5">
        <v>0</v>
      </c>
      <c r="P138" s="5">
        <v>2</v>
      </c>
      <c r="Q138" s="5">
        <v>0</v>
      </c>
      <c r="R138" s="5">
        <v>14</v>
      </c>
      <c r="S138" s="5">
        <v>7</v>
      </c>
    </row>
    <row r="139" spans="1:19" ht="15.9" customHeight="1" x14ac:dyDescent="0.3">
      <c r="A139" s="4">
        <v>11480006</v>
      </c>
      <c r="B139" s="4" t="s">
        <v>158</v>
      </c>
      <c r="C139" s="2">
        <v>52</v>
      </c>
      <c r="D139" s="2">
        <v>26</v>
      </c>
      <c r="E139" s="2">
        <v>78</v>
      </c>
      <c r="F139" s="5">
        <v>5</v>
      </c>
      <c r="G139" s="5">
        <v>5</v>
      </c>
      <c r="H139" s="5">
        <v>2</v>
      </c>
      <c r="I139" s="5">
        <v>5</v>
      </c>
      <c r="J139" s="5">
        <v>6</v>
      </c>
      <c r="K139" s="5">
        <v>2</v>
      </c>
      <c r="L139" s="5">
        <v>7</v>
      </c>
      <c r="M139" s="5">
        <v>1</v>
      </c>
      <c r="N139" s="5">
        <v>0</v>
      </c>
      <c r="O139" s="5">
        <v>1</v>
      </c>
      <c r="P139" s="5">
        <v>12</v>
      </c>
      <c r="Q139" s="5">
        <v>5</v>
      </c>
      <c r="R139" s="5">
        <v>20</v>
      </c>
      <c r="S139" s="5">
        <v>7</v>
      </c>
    </row>
    <row r="140" spans="1:19" ht="15.9" customHeight="1" x14ac:dyDescent="0.3">
      <c r="A140" s="4">
        <v>11480020</v>
      </c>
      <c r="B140" s="4" t="s">
        <v>160</v>
      </c>
      <c r="C140" s="2">
        <v>41</v>
      </c>
      <c r="D140" s="2">
        <v>9</v>
      </c>
      <c r="E140" s="2">
        <v>50</v>
      </c>
      <c r="F140" s="5">
        <v>1</v>
      </c>
      <c r="G140" s="5">
        <v>1</v>
      </c>
      <c r="H140" s="5">
        <v>2</v>
      </c>
      <c r="I140" s="5">
        <v>1</v>
      </c>
      <c r="J140" s="5">
        <v>1</v>
      </c>
      <c r="K140" s="5">
        <v>1</v>
      </c>
      <c r="L140" s="5">
        <v>3</v>
      </c>
      <c r="M140" s="5">
        <v>0</v>
      </c>
      <c r="N140" s="5">
        <v>4</v>
      </c>
      <c r="O140" s="5">
        <v>1</v>
      </c>
      <c r="P140" s="5">
        <v>11</v>
      </c>
      <c r="Q140" s="5">
        <v>3</v>
      </c>
      <c r="R140" s="5">
        <v>19</v>
      </c>
      <c r="S140" s="5">
        <v>2</v>
      </c>
    </row>
    <row r="141" spans="1:19" ht="15.9" customHeight="1" x14ac:dyDescent="0.3">
      <c r="A141" s="4">
        <v>11480027</v>
      </c>
      <c r="B141" s="4" t="s">
        <v>192</v>
      </c>
      <c r="C141" s="2">
        <v>53</v>
      </c>
      <c r="D141" s="2">
        <v>9</v>
      </c>
      <c r="E141" s="2">
        <v>62</v>
      </c>
      <c r="F141" s="5">
        <v>10</v>
      </c>
      <c r="G141" s="5">
        <v>3</v>
      </c>
      <c r="H141" s="5">
        <v>7</v>
      </c>
      <c r="I141" s="5">
        <v>2</v>
      </c>
      <c r="J141" s="5">
        <v>4</v>
      </c>
      <c r="K141" s="5">
        <v>0</v>
      </c>
      <c r="L141" s="5">
        <v>6</v>
      </c>
      <c r="M141" s="5">
        <v>0</v>
      </c>
      <c r="N141" s="5">
        <v>5</v>
      </c>
      <c r="O141" s="5">
        <v>0</v>
      </c>
      <c r="P141" s="5">
        <v>7</v>
      </c>
      <c r="Q141" s="5">
        <v>0</v>
      </c>
      <c r="R141" s="5">
        <v>14</v>
      </c>
      <c r="S141" s="5">
        <v>4</v>
      </c>
    </row>
    <row r="142" spans="1:19" ht="15.9" customHeight="1" x14ac:dyDescent="0.3">
      <c r="A142" s="4">
        <v>11480028</v>
      </c>
      <c r="B142" s="4" t="s">
        <v>162</v>
      </c>
      <c r="C142" s="2">
        <v>20</v>
      </c>
      <c r="D142" s="2">
        <v>4</v>
      </c>
      <c r="E142" s="2">
        <v>24</v>
      </c>
      <c r="F142" s="5">
        <v>3</v>
      </c>
      <c r="G142" s="5">
        <v>0</v>
      </c>
      <c r="H142" s="5">
        <v>1</v>
      </c>
      <c r="I142" s="5">
        <v>0</v>
      </c>
      <c r="J142" s="5">
        <v>4</v>
      </c>
      <c r="K142" s="5">
        <v>2</v>
      </c>
      <c r="L142" s="5">
        <v>3</v>
      </c>
      <c r="M142" s="5">
        <v>0</v>
      </c>
      <c r="N142" s="5">
        <v>2</v>
      </c>
      <c r="O142" s="5">
        <v>1</v>
      </c>
      <c r="P142" s="5">
        <v>3</v>
      </c>
      <c r="Q142" s="5">
        <v>1</v>
      </c>
      <c r="R142" s="5">
        <v>4</v>
      </c>
      <c r="S142" s="5">
        <v>0</v>
      </c>
    </row>
    <row r="143" spans="1:19" ht="15.9" customHeight="1" x14ac:dyDescent="0.3">
      <c r="A143" s="4">
        <v>11480037</v>
      </c>
      <c r="B143" s="4" t="s">
        <v>193</v>
      </c>
      <c r="C143" s="2">
        <v>5</v>
      </c>
      <c r="D143" s="2">
        <v>0</v>
      </c>
      <c r="E143" s="2">
        <v>5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4</v>
      </c>
      <c r="Q143" s="5">
        <v>0</v>
      </c>
      <c r="R143" s="5">
        <v>1</v>
      </c>
      <c r="S143" s="5">
        <v>0</v>
      </c>
    </row>
    <row r="144" spans="1:19" ht="15.9" customHeight="1" x14ac:dyDescent="0.3">
      <c r="A144" s="4">
        <v>11650004</v>
      </c>
      <c r="B144" s="4" t="s">
        <v>73</v>
      </c>
      <c r="C144" s="2">
        <v>48</v>
      </c>
      <c r="D144" s="2">
        <v>8</v>
      </c>
      <c r="E144" s="2">
        <v>56</v>
      </c>
      <c r="F144" s="5">
        <v>0</v>
      </c>
      <c r="G144" s="5">
        <v>1</v>
      </c>
      <c r="H144" s="5">
        <v>5</v>
      </c>
      <c r="I144" s="5">
        <v>1</v>
      </c>
      <c r="J144" s="5">
        <v>9</v>
      </c>
      <c r="K144" s="5">
        <v>2</v>
      </c>
      <c r="L144" s="5">
        <v>5</v>
      </c>
      <c r="M144" s="5">
        <v>1</v>
      </c>
      <c r="N144" s="5">
        <v>4</v>
      </c>
      <c r="O144" s="5">
        <v>0</v>
      </c>
      <c r="P144" s="5">
        <v>10</v>
      </c>
      <c r="Q144" s="5">
        <v>0</v>
      </c>
      <c r="R144" s="5">
        <v>15</v>
      </c>
      <c r="S144" s="5">
        <v>3</v>
      </c>
    </row>
    <row r="145" spans="1:19" ht="15.9" customHeight="1" x14ac:dyDescent="0.3">
      <c r="A145" s="4">
        <v>11650014</v>
      </c>
      <c r="B145" s="4" t="s">
        <v>74</v>
      </c>
      <c r="C145" s="2">
        <v>22</v>
      </c>
      <c r="D145" s="2">
        <v>5</v>
      </c>
      <c r="E145" s="2">
        <v>27</v>
      </c>
      <c r="F145" s="5">
        <v>0</v>
      </c>
      <c r="G145" s="5">
        <v>0</v>
      </c>
      <c r="H145" s="5">
        <v>1</v>
      </c>
      <c r="I145" s="5">
        <v>1</v>
      </c>
      <c r="J145" s="5">
        <v>3</v>
      </c>
      <c r="K145" s="5">
        <v>1</v>
      </c>
      <c r="L145" s="5">
        <v>2</v>
      </c>
      <c r="M145" s="5">
        <v>0</v>
      </c>
      <c r="N145" s="5">
        <v>4</v>
      </c>
      <c r="O145" s="5">
        <v>0</v>
      </c>
      <c r="P145" s="5">
        <v>1</v>
      </c>
      <c r="Q145" s="5">
        <v>0</v>
      </c>
      <c r="R145" s="5">
        <v>11</v>
      </c>
      <c r="S145" s="5">
        <v>3</v>
      </c>
    </row>
    <row r="146" spans="1:19" ht="15.9" customHeight="1" x14ac:dyDescent="0.3">
      <c r="A146" s="4">
        <v>11650016</v>
      </c>
      <c r="B146" s="4" t="s">
        <v>75</v>
      </c>
      <c r="C146" s="2">
        <v>17</v>
      </c>
      <c r="D146" s="2">
        <v>0</v>
      </c>
      <c r="E146" s="2">
        <v>17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1</v>
      </c>
      <c r="O146" s="5">
        <v>0</v>
      </c>
      <c r="P146" s="5">
        <v>3</v>
      </c>
      <c r="Q146" s="5">
        <v>0</v>
      </c>
      <c r="R146" s="5">
        <v>13</v>
      </c>
      <c r="S146" s="5">
        <v>0</v>
      </c>
    </row>
    <row r="147" spans="1:19" ht="15.9" customHeight="1" x14ac:dyDescent="0.3">
      <c r="A147" s="4">
        <v>11650017</v>
      </c>
      <c r="B147" s="4" t="s">
        <v>76</v>
      </c>
      <c r="C147" s="2">
        <v>19</v>
      </c>
      <c r="D147" s="2">
        <v>2</v>
      </c>
      <c r="E147" s="2">
        <v>21</v>
      </c>
      <c r="F147" s="5">
        <v>0</v>
      </c>
      <c r="G147" s="5">
        <v>0</v>
      </c>
      <c r="H147" s="5">
        <v>1</v>
      </c>
      <c r="I147" s="5">
        <v>0</v>
      </c>
      <c r="J147" s="5">
        <v>2</v>
      </c>
      <c r="K147" s="5">
        <v>0</v>
      </c>
      <c r="L147" s="5">
        <v>5</v>
      </c>
      <c r="M147" s="5">
        <v>0</v>
      </c>
      <c r="N147" s="5">
        <v>2</v>
      </c>
      <c r="O147" s="5">
        <v>0</v>
      </c>
      <c r="P147" s="5">
        <v>0</v>
      </c>
      <c r="Q147" s="5">
        <v>0</v>
      </c>
      <c r="R147" s="5">
        <v>9</v>
      </c>
      <c r="S147" s="5">
        <v>2</v>
      </c>
    </row>
    <row r="148" spans="1:19" ht="15.9" customHeight="1" x14ac:dyDescent="0.3">
      <c r="A148" s="4">
        <v>11650018</v>
      </c>
      <c r="B148" s="4" t="s">
        <v>77</v>
      </c>
      <c r="C148" s="2">
        <v>39</v>
      </c>
      <c r="D148" s="2">
        <v>1</v>
      </c>
      <c r="E148" s="2">
        <v>40</v>
      </c>
      <c r="F148" s="5">
        <v>1</v>
      </c>
      <c r="G148" s="5">
        <v>0</v>
      </c>
      <c r="H148" s="5">
        <v>1</v>
      </c>
      <c r="I148" s="5">
        <v>0</v>
      </c>
      <c r="J148" s="5">
        <v>7</v>
      </c>
      <c r="K148" s="5">
        <v>0</v>
      </c>
      <c r="L148" s="5">
        <v>4</v>
      </c>
      <c r="M148" s="5">
        <v>0</v>
      </c>
      <c r="N148" s="5">
        <v>3</v>
      </c>
      <c r="O148" s="5">
        <v>0</v>
      </c>
      <c r="P148" s="5">
        <v>7</v>
      </c>
      <c r="Q148" s="5">
        <v>0</v>
      </c>
      <c r="R148" s="5">
        <v>16</v>
      </c>
      <c r="S148" s="5">
        <v>1</v>
      </c>
    </row>
    <row r="149" spans="1:19" ht="15.9" customHeight="1" x14ac:dyDescent="0.3">
      <c r="A149" s="4">
        <v>11650026</v>
      </c>
      <c r="B149" s="4" t="s">
        <v>78</v>
      </c>
      <c r="C149" s="2">
        <v>12</v>
      </c>
      <c r="D149" s="2">
        <v>3</v>
      </c>
      <c r="E149" s="2">
        <v>15</v>
      </c>
      <c r="F149" s="5">
        <v>0</v>
      </c>
      <c r="G149" s="5">
        <v>0</v>
      </c>
      <c r="H149" s="5">
        <v>0</v>
      </c>
      <c r="I149" s="5">
        <v>1</v>
      </c>
      <c r="J149" s="5">
        <v>1</v>
      </c>
      <c r="K149" s="5">
        <v>0</v>
      </c>
      <c r="L149" s="5">
        <v>2</v>
      </c>
      <c r="M149" s="5">
        <v>0</v>
      </c>
      <c r="N149" s="5">
        <v>1</v>
      </c>
      <c r="O149" s="5">
        <v>0</v>
      </c>
      <c r="P149" s="5">
        <v>2</v>
      </c>
      <c r="Q149" s="5">
        <v>1</v>
      </c>
      <c r="R149" s="5">
        <v>6</v>
      </c>
      <c r="S149" s="5">
        <v>1</v>
      </c>
    </row>
    <row r="150" spans="1:19" ht="15.9" customHeight="1" x14ac:dyDescent="0.3">
      <c r="A150" s="4">
        <v>11650034</v>
      </c>
      <c r="B150" s="4" t="s">
        <v>79</v>
      </c>
      <c r="C150" s="2">
        <v>58</v>
      </c>
      <c r="D150" s="2">
        <v>3</v>
      </c>
      <c r="E150" s="2">
        <v>61</v>
      </c>
      <c r="F150" s="5">
        <v>2</v>
      </c>
      <c r="G150" s="5">
        <v>0</v>
      </c>
      <c r="H150" s="5">
        <v>5</v>
      </c>
      <c r="I150" s="5">
        <v>0</v>
      </c>
      <c r="J150" s="5">
        <v>4</v>
      </c>
      <c r="K150" s="5">
        <v>0</v>
      </c>
      <c r="L150" s="5">
        <v>4</v>
      </c>
      <c r="M150" s="5">
        <v>0</v>
      </c>
      <c r="N150" s="5">
        <v>1</v>
      </c>
      <c r="O150" s="5">
        <v>0</v>
      </c>
      <c r="P150" s="5">
        <v>14</v>
      </c>
      <c r="Q150" s="5">
        <v>1</v>
      </c>
      <c r="R150" s="5">
        <v>28</v>
      </c>
      <c r="S150" s="5">
        <v>2</v>
      </c>
    </row>
    <row r="151" spans="1:19" ht="15.9" customHeight="1" x14ac:dyDescent="0.3">
      <c r="A151" s="4">
        <v>11660001</v>
      </c>
      <c r="B151" s="4" t="s">
        <v>163</v>
      </c>
      <c r="C151" s="2">
        <v>92</v>
      </c>
      <c r="D151" s="2">
        <v>21</v>
      </c>
      <c r="E151" s="2">
        <v>113</v>
      </c>
      <c r="F151" s="5">
        <v>5</v>
      </c>
      <c r="G151" s="5">
        <v>1</v>
      </c>
      <c r="H151" s="5">
        <v>13</v>
      </c>
      <c r="I151" s="5">
        <v>6</v>
      </c>
      <c r="J151" s="5">
        <v>5</v>
      </c>
      <c r="K151" s="5">
        <v>3</v>
      </c>
      <c r="L151" s="5">
        <v>11</v>
      </c>
      <c r="M151" s="5">
        <v>1</v>
      </c>
      <c r="N151" s="5">
        <v>6</v>
      </c>
      <c r="O151" s="5">
        <v>1</v>
      </c>
      <c r="P151" s="5">
        <v>11</v>
      </c>
      <c r="Q151" s="5">
        <v>5</v>
      </c>
      <c r="R151" s="5">
        <v>41</v>
      </c>
      <c r="S151" s="5">
        <v>4</v>
      </c>
    </row>
    <row r="152" spans="1:19" ht="15.9" customHeight="1" x14ac:dyDescent="0.3">
      <c r="A152" s="4">
        <v>11660003</v>
      </c>
      <c r="B152" s="4" t="s">
        <v>164</v>
      </c>
      <c r="C152" s="2">
        <v>35</v>
      </c>
      <c r="D152" s="2">
        <v>2</v>
      </c>
      <c r="E152" s="2">
        <v>37</v>
      </c>
      <c r="F152" s="5">
        <v>1</v>
      </c>
      <c r="G152" s="5">
        <v>0</v>
      </c>
      <c r="H152" s="5">
        <v>0</v>
      </c>
      <c r="I152" s="5">
        <v>0</v>
      </c>
      <c r="J152" s="5">
        <v>1</v>
      </c>
      <c r="K152" s="5">
        <v>0</v>
      </c>
      <c r="L152" s="5">
        <v>0</v>
      </c>
      <c r="M152" s="5">
        <v>0</v>
      </c>
      <c r="N152" s="5">
        <v>5</v>
      </c>
      <c r="O152" s="5">
        <v>0</v>
      </c>
      <c r="P152" s="5">
        <v>3</v>
      </c>
      <c r="Q152" s="5">
        <v>1</v>
      </c>
      <c r="R152" s="5">
        <v>25</v>
      </c>
      <c r="S152" s="5">
        <v>1</v>
      </c>
    </row>
    <row r="153" spans="1:19" ht="15.9" customHeight="1" x14ac:dyDescent="0.3">
      <c r="A153" s="4">
        <v>11660007</v>
      </c>
      <c r="B153" s="4" t="s">
        <v>165</v>
      </c>
      <c r="C153" s="2">
        <v>49</v>
      </c>
      <c r="D153" s="2">
        <v>8</v>
      </c>
      <c r="E153" s="2">
        <v>57</v>
      </c>
      <c r="F153" s="5">
        <v>0</v>
      </c>
      <c r="G153" s="5">
        <v>1</v>
      </c>
      <c r="H153" s="5">
        <v>4</v>
      </c>
      <c r="I153" s="5">
        <v>0</v>
      </c>
      <c r="J153" s="5">
        <v>10</v>
      </c>
      <c r="K153" s="5">
        <v>0</v>
      </c>
      <c r="L153" s="5">
        <v>6</v>
      </c>
      <c r="M153" s="5">
        <v>0</v>
      </c>
      <c r="N153" s="5">
        <v>3</v>
      </c>
      <c r="O153" s="5">
        <v>4</v>
      </c>
      <c r="P153" s="5">
        <v>10</v>
      </c>
      <c r="Q153" s="5">
        <v>1</v>
      </c>
      <c r="R153" s="5">
        <v>16</v>
      </c>
      <c r="S153" s="5">
        <v>2</v>
      </c>
    </row>
    <row r="154" spans="1:19" ht="15.9" customHeight="1" x14ac:dyDescent="0.3">
      <c r="A154" s="4">
        <v>11660008</v>
      </c>
      <c r="B154" s="4" t="s">
        <v>166</v>
      </c>
      <c r="C154" s="2">
        <v>16</v>
      </c>
      <c r="D154" s="2">
        <v>0</v>
      </c>
      <c r="E154" s="2">
        <v>16</v>
      </c>
      <c r="F154" s="5">
        <v>0</v>
      </c>
      <c r="G154" s="5">
        <v>0</v>
      </c>
      <c r="H154" s="5">
        <v>0</v>
      </c>
      <c r="I154" s="5">
        <v>0</v>
      </c>
      <c r="J154" s="5">
        <v>1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2</v>
      </c>
      <c r="Q154" s="5">
        <v>0</v>
      </c>
      <c r="R154" s="5">
        <v>13</v>
      </c>
      <c r="S154" s="5">
        <v>0</v>
      </c>
    </row>
    <row r="155" spans="1:19" ht="15.9" customHeight="1" x14ac:dyDescent="0.3">
      <c r="A155" s="4">
        <v>11660009</v>
      </c>
      <c r="B155" s="4" t="s">
        <v>167</v>
      </c>
      <c r="C155" s="2">
        <v>110</v>
      </c>
      <c r="D155" s="2">
        <v>48</v>
      </c>
      <c r="E155" s="2">
        <v>158</v>
      </c>
      <c r="F155" s="5">
        <v>42</v>
      </c>
      <c r="G155" s="5">
        <v>27</v>
      </c>
      <c r="H155" s="5">
        <v>10</v>
      </c>
      <c r="I155" s="5">
        <v>16</v>
      </c>
      <c r="J155" s="5">
        <v>4</v>
      </c>
      <c r="K155" s="5">
        <v>0</v>
      </c>
      <c r="L155" s="5">
        <v>6</v>
      </c>
      <c r="M155" s="5">
        <v>0</v>
      </c>
      <c r="N155" s="5">
        <v>4</v>
      </c>
      <c r="O155" s="5">
        <v>0</v>
      </c>
      <c r="P155" s="5">
        <v>15</v>
      </c>
      <c r="Q155" s="5">
        <v>3</v>
      </c>
      <c r="R155" s="5">
        <v>29</v>
      </c>
      <c r="S155" s="5">
        <v>2</v>
      </c>
    </row>
    <row r="156" spans="1:19" ht="15.9" customHeight="1" x14ac:dyDescent="0.3">
      <c r="A156" s="4">
        <v>11660011</v>
      </c>
      <c r="B156" s="4" t="s">
        <v>168</v>
      </c>
      <c r="C156" s="2">
        <v>47</v>
      </c>
      <c r="D156" s="2">
        <v>7</v>
      </c>
      <c r="E156" s="2">
        <v>54</v>
      </c>
      <c r="F156" s="5">
        <v>1</v>
      </c>
      <c r="G156" s="5">
        <v>0</v>
      </c>
      <c r="H156" s="5">
        <v>2</v>
      </c>
      <c r="I156" s="5">
        <v>0</v>
      </c>
      <c r="J156" s="5">
        <v>2</v>
      </c>
      <c r="K156" s="5">
        <v>1</v>
      </c>
      <c r="L156" s="5">
        <v>2</v>
      </c>
      <c r="M156" s="5">
        <v>0</v>
      </c>
      <c r="N156" s="5">
        <v>1</v>
      </c>
      <c r="O156" s="5">
        <v>0</v>
      </c>
      <c r="P156" s="5">
        <v>4</v>
      </c>
      <c r="Q156" s="5">
        <v>1</v>
      </c>
      <c r="R156" s="5">
        <v>35</v>
      </c>
      <c r="S156" s="5">
        <v>5</v>
      </c>
    </row>
    <row r="157" spans="1:19" ht="15.9" customHeight="1" x14ac:dyDescent="0.3">
      <c r="A157" s="4">
        <v>11660019</v>
      </c>
      <c r="B157" s="4" t="s">
        <v>169</v>
      </c>
      <c r="C157" s="2">
        <v>18</v>
      </c>
      <c r="D157" s="2">
        <v>0</v>
      </c>
      <c r="E157" s="2">
        <v>18</v>
      </c>
      <c r="F157" s="5">
        <v>0</v>
      </c>
      <c r="G157" s="5">
        <v>0</v>
      </c>
      <c r="H157" s="5">
        <v>0</v>
      </c>
      <c r="I157" s="5">
        <v>0</v>
      </c>
      <c r="J157" s="5">
        <v>1</v>
      </c>
      <c r="K157" s="5">
        <v>0</v>
      </c>
      <c r="L157" s="5">
        <v>3</v>
      </c>
      <c r="M157" s="5">
        <v>0</v>
      </c>
      <c r="N157" s="5">
        <v>3</v>
      </c>
      <c r="O157" s="5">
        <v>0</v>
      </c>
      <c r="P157" s="5">
        <v>4</v>
      </c>
      <c r="Q157" s="5">
        <v>0</v>
      </c>
      <c r="R157" s="5">
        <v>7</v>
      </c>
      <c r="S157" s="5">
        <v>0</v>
      </c>
    </row>
    <row r="158" spans="1:19" ht="15.9" customHeight="1" x14ac:dyDescent="0.3">
      <c r="A158" s="4">
        <v>11660020</v>
      </c>
      <c r="B158" s="4" t="s">
        <v>201</v>
      </c>
      <c r="C158" s="2">
        <v>56</v>
      </c>
      <c r="D158" s="2">
        <v>13</v>
      </c>
      <c r="E158" s="2">
        <v>69</v>
      </c>
      <c r="F158" s="5">
        <v>0</v>
      </c>
      <c r="G158" s="5">
        <v>0</v>
      </c>
      <c r="H158" s="5">
        <v>5</v>
      </c>
      <c r="I158" s="5">
        <v>2</v>
      </c>
      <c r="J158" s="5">
        <v>6</v>
      </c>
      <c r="K158" s="5">
        <v>1</v>
      </c>
      <c r="L158" s="5">
        <v>9</v>
      </c>
      <c r="M158" s="5">
        <v>1</v>
      </c>
      <c r="N158" s="5">
        <v>2</v>
      </c>
      <c r="O158" s="5">
        <v>1</v>
      </c>
      <c r="P158" s="5">
        <v>3</v>
      </c>
      <c r="Q158" s="5">
        <v>2</v>
      </c>
      <c r="R158" s="5">
        <v>31</v>
      </c>
      <c r="S158" s="5">
        <v>6</v>
      </c>
    </row>
    <row r="159" spans="1:19" ht="15.9" customHeight="1" x14ac:dyDescent="0.3">
      <c r="A159" s="4">
        <v>11660021</v>
      </c>
      <c r="B159" s="4" t="s">
        <v>171</v>
      </c>
      <c r="C159" s="2">
        <v>21</v>
      </c>
      <c r="D159" s="2">
        <v>3</v>
      </c>
      <c r="E159" s="2">
        <v>24</v>
      </c>
      <c r="F159" s="5">
        <v>0</v>
      </c>
      <c r="G159" s="5">
        <v>0</v>
      </c>
      <c r="H159" s="5">
        <v>1</v>
      </c>
      <c r="I159" s="5">
        <v>1</v>
      </c>
      <c r="J159" s="5">
        <v>1</v>
      </c>
      <c r="K159" s="5">
        <v>0</v>
      </c>
      <c r="L159" s="5">
        <v>1</v>
      </c>
      <c r="M159" s="5">
        <v>1</v>
      </c>
      <c r="N159" s="5">
        <v>3</v>
      </c>
      <c r="O159" s="5">
        <v>0</v>
      </c>
      <c r="P159" s="5">
        <v>3</v>
      </c>
      <c r="Q159" s="5">
        <v>1</v>
      </c>
      <c r="R159" s="5">
        <v>12</v>
      </c>
      <c r="S159" s="5">
        <v>0</v>
      </c>
    </row>
    <row r="160" spans="1:19" ht="15.9" customHeight="1" x14ac:dyDescent="0.3">
      <c r="A160" s="4">
        <v>11660031</v>
      </c>
      <c r="B160" s="4" t="s">
        <v>172</v>
      </c>
      <c r="C160" s="2">
        <v>33</v>
      </c>
      <c r="D160" s="2">
        <v>3</v>
      </c>
      <c r="E160" s="2">
        <v>36</v>
      </c>
      <c r="F160" s="5">
        <v>2</v>
      </c>
      <c r="G160" s="5">
        <v>0</v>
      </c>
      <c r="H160" s="5">
        <v>3</v>
      </c>
      <c r="I160" s="5">
        <v>0</v>
      </c>
      <c r="J160" s="5">
        <v>10</v>
      </c>
      <c r="K160" s="5">
        <v>0</v>
      </c>
      <c r="L160" s="5">
        <v>3</v>
      </c>
      <c r="M160" s="5">
        <v>0</v>
      </c>
      <c r="N160" s="5">
        <v>3</v>
      </c>
      <c r="O160" s="5">
        <v>0</v>
      </c>
      <c r="P160" s="5">
        <v>3</v>
      </c>
      <c r="Q160" s="5">
        <v>1</v>
      </c>
      <c r="R160" s="5">
        <v>9</v>
      </c>
      <c r="S160" s="5">
        <v>2</v>
      </c>
    </row>
    <row r="161" spans="1:19" ht="15.9" customHeight="1" x14ac:dyDescent="0.3">
      <c r="A161" s="4">
        <v>11660032</v>
      </c>
      <c r="B161" s="4" t="s">
        <v>173</v>
      </c>
      <c r="C161" s="2">
        <v>25</v>
      </c>
      <c r="D161" s="2">
        <v>2</v>
      </c>
      <c r="E161" s="2">
        <v>27</v>
      </c>
      <c r="F161" s="5">
        <v>0</v>
      </c>
      <c r="G161" s="5">
        <v>0</v>
      </c>
      <c r="H161" s="5">
        <v>1</v>
      </c>
      <c r="I161" s="5">
        <v>0</v>
      </c>
      <c r="J161" s="5">
        <v>3</v>
      </c>
      <c r="K161" s="5">
        <v>1</v>
      </c>
      <c r="L161" s="5">
        <v>3</v>
      </c>
      <c r="M161" s="5">
        <v>0</v>
      </c>
      <c r="N161" s="5">
        <v>0</v>
      </c>
      <c r="O161" s="5">
        <v>0</v>
      </c>
      <c r="P161" s="5">
        <v>4</v>
      </c>
      <c r="Q161" s="5">
        <v>0</v>
      </c>
      <c r="R161" s="5">
        <v>14</v>
      </c>
      <c r="S161" s="5">
        <v>1</v>
      </c>
    </row>
    <row r="162" spans="1:19" ht="15.9" customHeight="1" x14ac:dyDescent="0.3">
      <c r="A162" s="4">
        <v>11660041</v>
      </c>
      <c r="B162" s="4" t="s">
        <v>175</v>
      </c>
      <c r="C162" s="2">
        <v>27</v>
      </c>
      <c r="D162" s="2">
        <v>7</v>
      </c>
      <c r="E162" s="2">
        <v>34</v>
      </c>
      <c r="F162" s="5">
        <v>1</v>
      </c>
      <c r="G162" s="5">
        <v>0</v>
      </c>
      <c r="H162" s="5">
        <v>1</v>
      </c>
      <c r="I162" s="5">
        <v>1</v>
      </c>
      <c r="J162" s="5">
        <v>4</v>
      </c>
      <c r="K162" s="5">
        <v>1</v>
      </c>
      <c r="L162" s="5">
        <v>0</v>
      </c>
      <c r="M162" s="5">
        <v>0</v>
      </c>
      <c r="N162" s="5">
        <v>2</v>
      </c>
      <c r="O162" s="5">
        <v>0</v>
      </c>
      <c r="P162" s="5">
        <v>7</v>
      </c>
      <c r="Q162" s="5">
        <v>1</v>
      </c>
      <c r="R162" s="5">
        <v>12</v>
      </c>
      <c r="S162" s="5">
        <v>4</v>
      </c>
    </row>
    <row r="163" spans="1:19" ht="15.9" customHeight="1" x14ac:dyDescent="0.3">
      <c r="A163" s="4">
        <v>11810001</v>
      </c>
      <c r="B163" s="4" t="s">
        <v>183</v>
      </c>
      <c r="C163" s="2">
        <v>166</v>
      </c>
      <c r="D163" s="2">
        <v>38</v>
      </c>
      <c r="E163" s="2">
        <v>204</v>
      </c>
      <c r="F163" s="5">
        <v>40</v>
      </c>
      <c r="G163" s="5">
        <v>12</v>
      </c>
      <c r="H163" s="5">
        <v>16</v>
      </c>
      <c r="I163" s="5">
        <v>8</v>
      </c>
      <c r="J163" s="5">
        <v>30</v>
      </c>
      <c r="K163" s="5">
        <v>6</v>
      </c>
      <c r="L163" s="5">
        <v>10</v>
      </c>
      <c r="M163" s="5">
        <v>2</v>
      </c>
      <c r="N163" s="5">
        <v>4</v>
      </c>
      <c r="O163" s="5">
        <v>0</v>
      </c>
      <c r="P163" s="5">
        <v>23</v>
      </c>
      <c r="Q163" s="5">
        <v>1</v>
      </c>
      <c r="R163" s="5">
        <v>43</v>
      </c>
      <c r="S163" s="5">
        <v>9</v>
      </c>
    </row>
    <row r="164" spans="1:19" ht="15.9" customHeight="1" x14ac:dyDescent="0.3">
      <c r="A164" s="4">
        <v>11810003</v>
      </c>
      <c r="B164" s="4" t="s">
        <v>80</v>
      </c>
      <c r="C164" s="2">
        <v>19</v>
      </c>
      <c r="D164" s="2">
        <v>2</v>
      </c>
      <c r="E164" s="2">
        <v>21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19</v>
      </c>
      <c r="S164" s="5">
        <v>2</v>
      </c>
    </row>
    <row r="165" spans="1:19" ht="15.9" customHeight="1" x14ac:dyDescent="0.3">
      <c r="A165" s="4">
        <v>11810008</v>
      </c>
      <c r="B165" s="4" t="s">
        <v>81</v>
      </c>
      <c r="C165" s="2">
        <v>43</v>
      </c>
      <c r="D165" s="2">
        <v>15</v>
      </c>
      <c r="E165" s="2">
        <v>58</v>
      </c>
      <c r="F165" s="5">
        <v>4</v>
      </c>
      <c r="G165" s="5">
        <v>1</v>
      </c>
      <c r="H165" s="5">
        <v>2</v>
      </c>
      <c r="I165" s="5">
        <v>0</v>
      </c>
      <c r="J165" s="5">
        <v>4</v>
      </c>
      <c r="K165" s="5">
        <v>1</v>
      </c>
      <c r="L165" s="5">
        <v>5</v>
      </c>
      <c r="M165" s="5">
        <v>0</v>
      </c>
      <c r="N165" s="5">
        <v>1</v>
      </c>
      <c r="O165" s="5">
        <v>0</v>
      </c>
      <c r="P165" s="5">
        <v>4</v>
      </c>
      <c r="Q165" s="5">
        <v>0</v>
      </c>
      <c r="R165" s="5">
        <v>23</v>
      </c>
      <c r="S165" s="5">
        <v>13</v>
      </c>
    </row>
    <row r="166" spans="1:19" ht="15.9" customHeight="1" x14ac:dyDescent="0.3">
      <c r="A166" s="4">
        <v>11810013</v>
      </c>
      <c r="B166" s="4" t="s">
        <v>82</v>
      </c>
      <c r="C166" s="2">
        <v>22</v>
      </c>
      <c r="D166" s="2">
        <v>7</v>
      </c>
      <c r="E166" s="2">
        <v>29</v>
      </c>
      <c r="F166" s="5">
        <v>2</v>
      </c>
      <c r="G166" s="5">
        <v>2</v>
      </c>
      <c r="H166" s="5">
        <v>2</v>
      </c>
      <c r="I166" s="5">
        <v>1</v>
      </c>
      <c r="J166" s="5">
        <v>2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4</v>
      </c>
      <c r="Q166" s="5">
        <v>0</v>
      </c>
      <c r="R166" s="5">
        <v>11</v>
      </c>
      <c r="S166" s="5">
        <v>4</v>
      </c>
    </row>
    <row r="167" spans="1:19" ht="15.9" customHeight="1" x14ac:dyDescent="0.3">
      <c r="A167" s="4">
        <v>11810015</v>
      </c>
      <c r="B167" s="4" t="s">
        <v>83</v>
      </c>
      <c r="C167" s="2">
        <v>142</v>
      </c>
      <c r="D167" s="2">
        <v>38</v>
      </c>
      <c r="E167" s="2">
        <v>180</v>
      </c>
      <c r="F167" s="5">
        <v>18</v>
      </c>
      <c r="G167" s="5">
        <v>11</v>
      </c>
      <c r="H167" s="5">
        <v>25</v>
      </c>
      <c r="I167" s="5">
        <v>5</v>
      </c>
      <c r="J167" s="5">
        <v>20</v>
      </c>
      <c r="K167" s="5">
        <v>2</v>
      </c>
      <c r="L167" s="5">
        <v>21</v>
      </c>
      <c r="M167" s="5">
        <v>4</v>
      </c>
      <c r="N167" s="5">
        <v>6</v>
      </c>
      <c r="O167" s="5">
        <v>2</v>
      </c>
      <c r="P167" s="5">
        <v>11</v>
      </c>
      <c r="Q167" s="5">
        <v>4</v>
      </c>
      <c r="R167" s="5">
        <v>41</v>
      </c>
      <c r="S167" s="5">
        <v>10</v>
      </c>
    </row>
    <row r="168" spans="1:19" ht="15.9" customHeight="1" x14ac:dyDescent="0.3">
      <c r="A168" s="4">
        <v>11810024</v>
      </c>
      <c r="B168" s="4" t="s">
        <v>84</v>
      </c>
      <c r="C168" s="2">
        <v>45</v>
      </c>
      <c r="D168" s="2">
        <v>6</v>
      </c>
      <c r="E168" s="2">
        <v>51</v>
      </c>
      <c r="F168" s="5">
        <v>1</v>
      </c>
      <c r="G168" s="5">
        <v>0</v>
      </c>
      <c r="H168" s="5">
        <v>8</v>
      </c>
      <c r="I168" s="5">
        <v>0</v>
      </c>
      <c r="J168" s="5">
        <v>6</v>
      </c>
      <c r="K168" s="5">
        <v>0</v>
      </c>
      <c r="L168" s="5">
        <v>3</v>
      </c>
      <c r="M168" s="5">
        <v>0</v>
      </c>
      <c r="N168" s="5">
        <v>3</v>
      </c>
      <c r="O168" s="5">
        <v>1</v>
      </c>
      <c r="P168" s="5">
        <v>2</v>
      </c>
      <c r="Q168" s="5">
        <v>1</v>
      </c>
      <c r="R168" s="5">
        <v>22</v>
      </c>
      <c r="S168" s="5">
        <v>4</v>
      </c>
    </row>
    <row r="169" spans="1:19" ht="15.9" customHeight="1" x14ac:dyDescent="0.3">
      <c r="A169" s="4">
        <v>11810028</v>
      </c>
      <c r="B169" s="4" t="s">
        <v>202</v>
      </c>
      <c r="C169" s="2">
        <v>74</v>
      </c>
      <c r="D169" s="2">
        <v>10</v>
      </c>
      <c r="E169" s="2">
        <v>84</v>
      </c>
      <c r="F169" s="5">
        <v>0</v>
      </c>
      <c r="G169" s="5">
        <v>0</v>
      </c>
      <c r="H169" s="5">
        <v>7</v>
      </c>
      <c r="I169" s="5">
        <v>0</v>
      </c>
      <c r="J169" s="5">
        <v>7</v>
      </c>
      <c r="K169" s="5">
        <v>1</v>
      </c>
      <c r="L169" s="5">
        <v>4</v>
      </c>
      <c r="M169" s="5">
        <v>0</v>
      </c>
      <c r="N169" s="5">
        <v>2</v>
      </c>
      <c r="O169" s="5">
        <v>1</v>
      </c>
      <c r="P169" s="5">
        <v>11</v>
      </c>
      <c r="Q169" s="5">
        <v>0</v>
      </c>
      <c r="R169" s="5">
        <v>43</v>
      </c>
      <c r="S169" s="5">
        <v>8</v>
      </c>
    </row>
    <row r="170" spans="1:19" ht="15.9" customHeight="1" x14ac:dyDescent="0.3">
      <c r="A170" s="4">
        <v>11810030</v>
      </c>
      <c r="B170" s="4" t="s">
        <v>86</v>
      </c>
      <c r="C170" s="2">
        <v>28</v>
      </c>
      <c r="D170" s="2">
        <v>4</v>
      </c>
      <c r="E170" s="2">
        <v>32</v>
      </c>
      <c r="F170" s="5">
        <v>0</v>
      </c>
      <c r="G170" s="5">
        <v>1</v>
      </c>
      <c r="H170" s="5">
        <v>5</v>
      </c>
      <c r="I170" s="5">
        <v>0</v>
      </c>
      <c r="J170" s="5">
        <v>2</v>
      </c>
      <c r="K170" s="5">
        <v>1</v>
      </c>
      <c r="L170" s="5">
        <v>1</v>
      </c>
      <c r="M170" s="5">
        <v>0</v>
      </c>
      <c r="N170" s="5">
        <v>3</v>
      </c>
      <c r="O170" s="5">
        <v>0</v>
      </c>
      <c r="P170" s="5">
        <v>7</v>
      </c>
      <c r="Q170" s="5">
        <v>0</v>
      </c>
      <c r="R170" s="5">
        <v>10</v>
      </c>
      <c r="S170" s="5">
        <v>2</v>
      </c>
    </row>
    <row r="171" spans="1:19" ht="15.9" customHeight="1" x14ac:dyDescent="0.3">
      <c r="A171" s="4">
        <v>11810033</v>
      </c>
      <c r="B171" s="4" t="s">
        <v>87</v>
      </c>
      <c r="C171" s="2">
        <v>32</v>
      </c>
      <c r="D171" s="2">
        <v>4</v>
      </c>
      <c r="E171" s="2">
        <v>36</v>
      </c>
      <c r="F171" s="5">
        <v>0</v>
      </c>
      <c r="G171" s="5">
        <v>0</v>
      </c>
      <c r="H171" s="5">
        <v>3</v>
      </c>
      <c r="I171" s="5">
        <v>0</v>
      </c>
      <c r="J171" s="5">
        <v>2</v>
      </c>
      <c r="K171" s="5">
        <v>1</v>
      </c>
      <c r="L171" s="5">
        <v>6</v>
      </c>
      <c r="M171" s="5">
        <v>0</v>
      </c>
      <c r="N171" s="5">
        <v>0</v>
      </c>
      <c r="O171" s="5">
        <v>0</v>
      </c>
      <c r="P171" s="5">
        <v>4</v>
      </c>
      <c r="Q171" s="5">
        <v>0</v>
      </c>
      <c r="R171" s="5">
        <v>17</v>
      </c>
      <c r="S171" s="5">
        <v>3</v>
      </c>
    </row>
    <row r="172" spans="1:19" ht="15.9" customHeight="1" x14ac:dyDescent="0.3">
      <c r="A172" s="4">
        <v>11820007</v>
      </c>
      <c r="B172" s="4" t="s">
        <v>88</v>
      </c>
      <c r="C172" s="2">
        <v>37</v>
      </c>
      <c r="D172" s="2">
        <v>3</v>
      </c>
      <c r="E172" s="2">
        <v>40</v>
      </c>
      <c r="F172" s="5">
        <v>0</v>
      </c>
      <c r="G172" s="5">
        <v>0</v>
      </c>
      <c r="H172" s="5">
        <v>5</v>
      </c>
      <c r="I172" s="5">
        <v>0</v>
      </c>
      <c r="J172" s="5">
        <v>7</v>
      </c>
      <c r="K172" s="5">
        <v>0</v>
      </c>
      <c r="L172" s="5">
        <v>6</v>
      </c>
      <c r="M172" s="5">
        <v>0</v>
      </c>
      <c r="N172" s="5">
        <v>0</v>
      </c>
      <c r="O172" s="5">
        <v>0</v>
      </c>
      <c r="P172" s="5">
        <v>4</v>
      </c>
      <c r="Q172" s="5">
        <v>0</v>
      </c>
      <c r="R172" s="5">
        <v>15</v>
      </c>
      <c r="S172" s="5">
        <v>3</v>
      </c>
    </row>
    <row r="173" spans="1:19" ht="15.9" customHeight="1" x14ac:dyDescent="0.3">
      <c r="A173" s="4">
        <v>11820008</v>
      </c>
      <c r="B173" s="4" t="s">
        <v>89</v>
      </c>
      <c r="C173" s="2">
        <v>135</v>
      </c>
      <c r="D173" s="2">
        <v>45</v>
      </c>
      <c r="E173" s="2">
        <v>180</v>
      </c>
      <c r="F173" s="5">
        <v>22</v>
      </c>
      <c r="G173" s="5">
        <v>34</v>
      </c>
      <c r="H173" s="5">
        <v>25</v>
      </c>
      <c r="I173" s="5">
        <v>1</v>
      </c>
      <c r="J173" s="5">
        <v>26</v>
      </c>
      <c r="K173" s="5">
        <v>1</v>
      </c>
      <c r="L173" s="5">
        <v>15</v>
      </c>
      <c r="M173" s="5">
        <v>2</v>
      </c>
      <c r="N173" s="5">
        <v>13</v>
      </c>
      <c r="O173" s="5">
        <v>2</v>
      </c>
      <c r="P173" s="5">
        <v>19</v>
      </c>
      <c r="Q173" s="5">
        <v>3</v>
      </c>
      <c r="R173" s="5">
        <v>15</v>
      </c>
      <c r="S173" s="5">
        <v>2</v>
      </c>
    </row>
    <row r="174" spans="1:19" ht="15.9" customHeight="1" x14ac:dyDescent="0.3">
      <c r="A174" s="4">
        <v>11820011</v>
      </c>
      <c r="B174" s="4" t="s">
        <v>90</v>
      </c>
      <c r="C174" s="2">
        <v>35</v>
      </c>
      <c r="D174" s="2">
        <v>1</v>
      </c>
      <c r="E174" s="2">
        <v>36</v>
      </c>
      <c r="F174" s="5">
        <v>1</v>
      </c>
      <c r="G174" s="5">
        <v>0</v>
      </c>
      <c r="H174" s="5">
        <v>3</v>
      </c>
      <c r="I174" s="5">
        <v>0</v>
      </c>
      <c r="J174" s="5">
        <v>2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4</v>
      </c>
      <c r="Q174" s="5">
        <v>0</v>
      </c>
      <c r="R174" s="5">
        <v>25</v>
      </c>
      <c r="S174" s="5">
        <v>1</v>
      </c>
    </row>
    <row r="175" spans="1:19" ht="15.9" customHeight="1" x14ac:dyDescent="0.3">
      <c r="A175" s="4">
        <v>11820018</v>
      </c>
      <c r="B175" s="4" t="s">
        <v>203</v>
      </c>
      <c r="C175" s="2">
        <v>111</v>
      </c>
      <c r="D175" s="2">
        <v>12</v>
      </c>
      <c r="E175" s="2">
        <v>123</v>
      </c>
      <c r="F175" s="5">
        <v>11</v>
      </c>
      <c r="G175" s="5">
        <v>3</v>
      </c>
      <c r="H175" s="5">
        <v>18</v>
      </c>
      <c r="I175" s="5">
        <v>1</v>
      </c>
      <c r="J175" s="5">
        <v>20</v>
      </c>
      <c r="K175" s="5">
        <v>2</v>
      </c>
      <c r="L175" s="5">
        <v>20</v>
      </c>
      <c r="M175" s="5">
        <v>0</v>
      </c>
      <c r="N175" s="5">
        <v>13</v>
      </c>
      <c r="O175" s="5">
        <v>1</v>
      </c>
      <c r="P175" s="5">
        <v>11</v>
      </c>
      <c r="Q175" s="5">
        <v>3</v>
      </c>
      <c r="R175" s="5">
        <v>18</v>
      </c>
      <c r="S175" s="5">
        <v>2</v>
      </c>
    </row>
    <row r="176" spans="1:19" ht="15.9" customHeight="1" x14ac:dyDescent="0.3">
      <c r="A176" s="4">
        <v>11820026</v>
      </c>
      <c r="B176" s="4" t="s">
        <v>92</v>
      </c>
      <c r="C176" s="2">
        <v>21</v>
      </c>
      <c r="D176" s="2">
        <v>3</v>
      </c>
      <c r="E176" s="2">
        <v>24</v>
      </c>
      <c r="F176" s="5">
        <v>1</v>
      </c>
      <c r="G176" s="5">
        <v>0</v>
      </c>
      <c r="H176" s="5">
        <v>0</v>
      </c>
      <c r="I176" s="5">
        <v>1</v>
      </c>
      <c r="J176" s="5">
        <v>1</v>
      </c>
      <c r="K176" s="5">
        <v>0</v>
      </c>
      <c r="L176" s="5">
        <v>1</v>
      </c>
      <c r="M176" s="5">
        <v>0</v>
      </c>
      <c r="N176" s="5">
        <v>2</v>
      </c>
      <c r="O176" s="5">
        <v>0</v>
      </c>
      <c r="P176" s="5">
        <v>1</v>
      </c>
      <c r="Q176" s="5">
        <v>2</v>
      </c>
      <c r="R176" s="5">
        <v>15</v>
      </c>
      <c r="S176" s="5">
        <v>0</v>
      </c>
    </row>
    <row r="177" spans="1:19" ht="15.9" customHeight="1" x14ac:dyDescent="0.3">
      <c r="A177" s="4">
        <v>11820027</v>
      </c>
      <c r="B177" s="4" t="s">
        <v>93</v>
      </c>
      <c r="C177" s="2">
        <v>11</v>
      </c>
      <c r="D177" s="2">
        <v>3</v>
      </c>
      <c r="E177" s="2">
        <v>14</v>
      </c>
      <c r="F177" s="5">
        <v>0</v>
      </c>
      <c r="G177" s="5">
        <v>0</v>
      </c>
      <c r="H177" s="5">
        <v>0</v>
      </c>
      <c r="I177" s="5">
        <v>0</v>
      </c>
      <c r="J177" s="5">
        <v>3</v>
      </c>
      <c r="K177" s="5">
        <v>1</v>
      </c>
      <c r="L177" s="5">
        <v>0</v>
      </c>
      <c r="M177" s="5">
        <v>0</v>
      </c>
      <c r="N177" s="5">
        <v>1</v>
      </c>
      <c r="O177" s="5">
        <v>1</v>
      </c>
      <c r="P177" s="5">
        <v>2</v>
      </c>
      <c r="Q177" s="5">
        <v>0</v>
      </c>
      <c r="R177" s="5">
        <v>5</v>
      </c>
      <c r="S177" s="5">
        <v>1</v>
      </c>
    </row>
    <row r="178" spans="1:19" ht="15.9" customHeight="1" x14ac:dyDescent="0.3">
      <c r="A178" s="4">
        <v>11820031</v>
      </c>
      <c r="B178" s="4" t="s">
        <v>94</v>
      </c>
      <c r="C178" s="2">
        <v>20</v>
      </c>
      <c r="D178" s="2">
        <v>6</v>
      </c>
      <c r="E178" s="2">
        <v>26</v>
      </c>
      <c r="F178" s="5">
        <v>0</v>
      </c>
      <c r="G178" s="5">
        <v>0</v>
      </c>
      <c r="H178" s="5">
        <v>2</v>
      </c>
      <c r="I178" s="5">
        <v>0</v>
      </c>
      <c r="J178" s="5">
        <v>6</v>
      </c>
      <c r="K178" s="5">
        <v>0</v>
      </c>
      <c r="L178" s="5">
        <v>4</v>
      </c>
      <c r="M178" s="5">
        <v>0</v>
      </c>
      <c r="N178" s="5">
        <v>1</v>
      </c>
      <c r="O178" s="5">
        <v>0</v>
      </c>
      <c r="P178" s="5">
        <v>1</v>
      </c>
      <c r="Q178" s="5">
        <v>1</v>
      </c>
      <c r="R178" s="5">
        <v>6</v>
      </c>
      <c r="S178" s="5">
        <v>5</v>
      </c>
    </row>
    <row r="179" spans="1:19" ht="15.9" customHeight="1" x14ac:dyDescent="0.3">
      <c r="A179" s="4">
        <v>11820032</v>
      </c>
      <c r="B179" s="4" t="s">
        <v>95</v>
      </c>
      <c r="C179" s="2">
        <v>34</v>
      </c>
      <c r="D179" s="2">
        <v>1</v>
      </c>
      <c r="E179" s="2">
        <v>35</v>
      </c>
      <c r="F179" s="5">
        <v>1</v>
      </c>
      <c r="G179" s="5">
        <v>0</v>
      </c>
      <c r="H179" s="5">
        <v>2</v>
      </c>
      <c r="I179" s="5">
        <v>0</v>
      </c>
      <c r="J179" s="5">
        <v>6</v>
      </c>
      <c r="K179" s="5">
        <v>0</v>
      </c>
      <c r="L179" s="5">
        <v>6</v>
      </c>
      <c r="M179" s="5">
        <v>0</v>
      </c>
      <c r="N179" s="5">
        <v>2</v>
      </c>
      <c r="O179" s="5">
        <v>0</v>
      </c>
      <c r="P179" s="5">
        <v>3</v>
      </c>
      <c r="Q179" s="5">
        <v>0</v>
      </c>
      <c r="R179" s="5">
        <v>14</v>
      </c>
      <c r="S179" s="5">
        <v>1</v>
      </c>
    </row>
    <row r="180" spans="1:19" ht="15.9" customHeight="1" x14ac:dyDescent="0.3">
      <c r="A180" s="4">
        <v>11820034</v>
      </c>
      <c r="B180" s="4" t="s">
        <v>96</v>
      </c>
      <c r="C180" s="2">
        <v>24</v>
      </c>
      <c r="D180" s="2">
        <v>1</v>
      </c>
      <c r="E180" s="2">
        <v>25</v>
      </c>
      <c r="F180" s="5">
        <v>0</v>
      </c>
      <c r="G180" s="5">
        <v>0</v>
      </c>
      <c r="H180" s="5">
        <v>1</v>
      </c>
      <c r="I180" s="5">
        <v>0</v>
      </c>
      <c r="J180" s="5">
        <v>3</v>
      </c>
      <c r="K180" s="5">
        <v>0</v>
      </c>
      <c r="L180" s="5">
        <v>1</v>
      </c>
      <c r="M180" s="5">
        <v>1</v>
      </c>
      <c r="N180" s="5">
        <v>3</v>
      </c>
      <c r="O180" s="5">
        <v>0</v>
      </c>
      <c r="P180" s="5">
        <v>3</v>
      </c>
      <c r="Q180" s="5">
        <v>0</v>
      </c>
      <c r="R180" s="5">
        <v>13</v>
      </c>
      <c r="S180" s="5">
        <v>0</v>
      </c>
    </row>
    <row r="181" spans="1:19" ht="15.9" customHeight="1" x14ac:dyDescent="0.3">
      <c r="A181" s="4">
        <v>11820035</v>
      </c>
      <c r="B181" s="4" t="s">
        <v>97</v>
      </c>
      <c r="C181" s="2">
        <v>10</v>
      </c>
      <c r="D181" s="2">
        <v>1</v>
      </c>
      <c r="E181" s="2">
        <v>11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1</v>
      </c>
      <c r="M181" s="5">
        <v>0</v>
      </c>
      <c r="N181" s="5">
        <v>0</v>
      </c>
      <c r="O181" s="5">
        <v>0</v>
      </c>
      <c r="P181" s="5">
        <v>4</v>
      </c>
      <c r="Q181" s="5">
        <v>0</v>
      </c>
      <c r="R181" s="5">
        <v>5</v>
      </c>
      <c r="S181" s="5">
        <v>1</v>
      </c>
    </row>
    <row r="182" spans="1:19" x14ac:dyDescent="0.3">
      <c r="A182" s="6" t="s">
        <v>184</v>
      </c>
    </row>
  </sheetData>
  <autoFilter ref="A2:V182" xr:uid="{2DE0E46B-AF3C-4A90-8CFE-877D0CAE2203}"/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B32CC-BFE7-4518-8691-D6958FB0BD5B}">
  <sheetPr codeName="Feuil7"/>
  <dimension ref="A1:V177"/>
  <sheetViews>
    <sheetView showGridLines="0" workbookViewId="0">
      <selection activeCell="B170" sqref="B170"/>
    </sheetView>
  </sheetViews>
  <sheetFormatPr baseColWidth="10" defaultRowHeight="14.4" x14ac:dyDescent="0.3"/>
  <cols>
    <col min="1" max="1" width="8.3984375" style="1" customWidth="1"/>
    <col min="2" max="2" width="21.3984375" style="1" bestFit="1" customWidth="1"/>
    <col min="3" max="5" width="4.09765625" style="1" bestFit="1" customWidth="1"/>
    <col min="6" max="7" width="3.5" style="1" customWidth="1"/>
    <col min="8" max="9" width="3.69921875" style="1" customWidth="1"/>
    <col min="10" max="10" width="4.09765625" style="1" bestFit="1" customWidth="1"/>
    <col min="11" max="11" width="2.59765625" style="1" bestFit="1" customWidth="1"/>
    <col min="12" max="12" width="3.3984375" style="1" bestFit="1" customWidth="1"/>
    <col min="13" max="13" width="2.59765625" style="1" bestFit="1" customWidth="1"/>
    <col min="14" max="14" width="3.3984375" style="1" bestFit="1" customWidth="1"/>
    <col min="15" max="15" width="2.59765625" style="1" bestFit="1" customWidth="1"/>
    <col min="16" max="16" width="4.09765625" style="1" bestFit="1" customWidth="1"/>
    <col min="17" max="17" width="3.3984375" style="1" bestFit="1" customWidth="1"/>
    <col min="18" max="18" width="4.09765625" style="1" bestFit="1" customWidth="1"/>
    <col min="19" max="19" width="3.3984375" style="1" bestFit="1" customWidth="1"/>
    <col min="20" max="20" width="11" style="1"/>
    <col min="21" max="21" width="16" style="1" bestFit="1" customWidth="1"/>
    <col min="22" max="256" width="11" style="1"/>
    <col min="257" max="257" width="5.59765625" style="1" bestFit="1" customWidth="1"/>
    <col min="258" max="258" width="21.3984375" style="1" bestFit="1" customWidth="1"/>
    <col min="259" max="261" width="4.09765625" style="1" bestFit="1" customWidth="1"/>
    <col min="262" max="263" width="3.5" style="1" customWidth="1"/>
    <col min="264" max="265" width="3.69921875" style="1" customWidth="1"/>
    <col min="266" max="266" width="4.09765625" style="1" bestFit="1" customWidth="1"/>
    <col min="267" max="267" width="2.59765625" style="1" bestFit="1" customWidth="1"/>
    <col min="268" max="268" width="3.3984375" style="1" bestFit="1" customWidth="1"/>
    <col min="269" max="269" width="2.59765625" style="1" bestFit="1" customWidth="1"/>
    <col min="270" max="270" width="3.3984375" style="1" bestFit="1" customWidth="1"/>
    <col min="271" max="271" width="2.59765625" style="1" bestFit="1" customWidth="1"/>
    <col min="272" max="272" width="4.09765625" style="1" bestFit="1" customWidth="1"/>
    <col min="273" max="273" width="3.3984375" style="1" bestFit="1" customWidth="1"/>
    <col min="274" max="274" width="4.09765625" style="1" bestFit="1" customWidth="1"/>
    <col min="275" max="275" width="3.3984375" style="1" bestFit="1" customWidth="1"/>
    <col min="276" max="512" width="11" style="1"/>
    <col min="513" max="513" width="5.59765625" style="1" bestFit="1" customWidth="1"/>
    <col min="514" max="514" width="21.3984375" style="1" bestFit="1" customWidth="1"/>
    <col min="515" max="517" width="4.09765625" style="1" bestFit="1" customWidth="1"/>
    <col min="518" max="519" width="3.5" style="1" customWidth="1"/>
    <col min="520" max="521" width="3.69921875" style="1" customWidth="1"/>
    <col min="522" max="522" width="4.09765625" style="1" bestFit="1" customWidth="1"/>
    <col min="523" max="523" width="2.59765625" style="1" bestFit="1" customWidth="1"/>
    <col min="524" max="524" width="3.3984375" style="1" bestFit="1" customWidth="1"/>
    <col min="525" max="525" width="2.59765625" style="1" bestFit="1" customWidth="1"/>
    <col min="526" max="526" width="3.3984375" style="1" bestFit="1" customWidth="1"/>
    <col min="527" max="527" width="2.59765625" style="1" bestFit="1" customWidth="1"/>
    <col min="528" max="528" width="4.09765625" style="1" bestFit="1" customWidth="1"/>
    <col min="529" max="529" width="3.3984375" style="1" bestFit="1" customWidth="1"/>
    <col min="530" max="530" width="4.09765625" style="1" bestFit="1" customWidth="1"/>
    <col min="531" max="531" width="3.3984375" style="1" bestFit="1" customWidth="1"/>
    <col min="532" max="768" width="11" style="1"/>
    <col min="769" max="769" width="5.59765625" style="1" bestFit="1" customWidth="1"/>
    <col min="770" max="770" width="21.3984375" style="1" bestFit="1" customWidth="1"/>
    <col min="771" max="773" width="4.09765625" style="1" bestFit="1" customWidth="1"/>
    <col min="774" max="775" width="3.5" style="1" customWidth="1"/>
    <col min="776" max="777" width="3.69921875" style="1" customWidth="1"/>
    <col min="778" max="778" width="4.09765625" style="1" bestFit="1" customWidth="1"/>
    <col min="779" max="779" width="2.59765625" style="1" bestFit="1" customWidth="1"/>
    <col min="780" max="780" width="3.3984375" style="1" bestFit="1" customWidth="1"/>
    <col min="781" max="781" width="2.59765625" style="1" bestFit="1" customWidth="1"/>
    <col min="782" max="782" width="3.3984375" style="1" bestFit="1" customWidth="1"/>
    <col min="783" max="783" width="2.59765625" style="1" bestFit="1" customWidth="1"/>
    <col min="784" max="784" width="4.09765625" style="1" bestFit="1" customWidth="1"/>
    <col min="785" max="785" width="3.3984375" style="1" bestFit="1" customWidth="1"/>
    <col min="786" max="786" width="4.09765625" style="1" bestFit="1" customWidth="1"/>
    <col min="787" max="787" width="3.3984375" style="1" bestFit="1" customWidth="1"/>
    <col min="788" max="1024" width="11" style="1"/>
    <col min="1025" max="1025" width="5.59765625" style="1" bestFit="1" customWidth="1"/>
    <col min="1026" max="1026" width="21.3984375" style="1" bestFit="1" customWidth="1"/>
    <col min="1027" max="1029" width="4.09765625" style="1" bestFit="1" customWidth="1"/>
    <col min="1030" max="1031" width="3.5" style="1" customWidth="1"/>
    <col min="1032" max="1033" width="3.69921875" style="1" customWidth="1"/>
    <col min="1034" max="1034" width="4.09765625" style="1" bestFit="1" customWidth="1"/>
    <col min="1035" max="1035" width="2.59765625" style="1" bestFit="1" customWidth="1"/>
    <col min="1036" max="1036" width="3.3984375" style="1" bestFit="1" customWidth="1"/>
    <col min="1037" max="1037" width="2.59765625" style="1" bestFit="1" customWidth="1"/>
    <col min="1038" max="1038" width="3.3984375" style="1" bestFit="1" customWidth="1"/>
    <col min="1039" max="1039" width="2.59765625" style="1" bestFit="1" customWidth="1"/>
    <col min="1040" max="1040" width="4.09765625" style="1" bestFit="1" customWidth="1"/>
    <col min="1041" max="1041" width="3.3984375" style="1" bestFit="1" customWidth="1"/>
    <col min="1042" max="1042" width="4.09765625" style="1" bestFit="1" customWidth="1"/>
    <col min="1043" max="1043" width="3.3984375" style="1" bestFit="1" customWidth="1"/>
    <col min="1044" max="1280" width="11" style="1"/>
    <col min="1281" max="1281" width="5.59765625" style="1" bestFit="1" customWidth="1"/>
    <col min="1282" max="1282" width="21.3984375" style="1" bestFit="1" customWidth="1"/>
    <col min="1283" max="1285" width="4.09765625" style="1" bestFit="1" customWidth="1"/>
    <col min="1286" max="1287" width="3.5" style="1" customWidth="1"/>
    <col min="1288" max="1289" width="3.69921875" style="1" customWidth="1"/>
    <col min="1290" max="1290" width="4.09765625" style="1" bestFit="1" customWidth="1"/>
    <col min="1291" max="1291" width="2.59765625" style="1" bestFit="1" customWidth="1"/>
    <col min="1292" max="1292" width="3.3984375" style="1" bestFit="1" customWidth="1"/>
    <col min="1293" max="1293" width="2.59765625" style="1" bestFit="1" customWidth="1"/>
    <col min="1294" max="1294" width="3.3984375" style="1" bestFit="1" customWidth="1"/>
    <col min="1295" max="1295" width="2.59765625" style="1" bestFit="1" customWidth="1"/>
    <col min="1296" max="1296" width="4.09765625" style="1" bestFit="1" customWidth="1"/>
    <col min="1297" max="1297" width="3.3984375" style="1" bestFit="1" customWidth="1"/>
    <col min="1298" max="1298" width="4.09765625" style="1" bestFit="1" customWidth="1"/>
    <col min="1299" max="1299" width="3.3984375" style="1" bestFit="1" customWidth="1"/>
    <col min="1300" max="1536" width="11" style="1"/>
    <col min="1537" max="1537" width="5.59765625" style="1" bestFit="1" customWidth="1"/>
    <col min="1538" max="1538" width="21.3984375" style="1" bestFit="1" customWidth="1"/>
    <col min="1539" max="1541" width="4.09765625" style="1" bestFit="1" customWidth="1"/>
    <col min="1542" max="1543" width="3.5" style="1" customWidth="1"/>
    <col min="1544" max="1545" width="3.69921875" style="1" customWidth="1"/>
    <col min="1546" max="1546" width="4.09765625" style="1" bestFit="1" customWidth="1"/>
    <col min="1547" max="1547" width="2.59765625" style="1" bestFit="1" customWidth="1"/>
    <col min="1548" max="1548" width="3.3984375" style="1" bestFit="1" customWidth="1"/>
    <col min="1549" max="1549" width="2.59765625" style="1" bestFit="1" customWidth="1"/>
    <col min="1550" max="1550" width="3.3984375" style="1" bestFit="1" customWidth="1"/>
    <col min="1551" max="1551" width="2.59765625" style="1" bestFit="1" customWidth="1"/>
    <col min="1552" max="1552" width="4.09765625" style="1" bestFit="1" customWidth="1"/>
    <col min="1553" max="1553" width="3.3984375" style="1" bestFit="1" customWidth="1"/>
    <col min="1554" max="1554" width="4.09765625" style="1" bestFit="1" customWidth="1"/>
    <col min="1555" max="1555" width="3.3984375" style="1" bestFit="1" customWidth="1"/>
    <col min="1556" max="1792" width="11" style="1"/>
    <col min="1793" max="1793" width="5.59765625" style="1" bestFit="1" customWidth="1"/>
    <col min="1794" max="1794" width="21.3984375" style="1" bestFit="1" customWidth="1"/>
    <col min="1795" max="1797" width="4.09765625" style="1" bestFit="1" customWidth="1"/>
    <col min="1798" max="1799" width="3.5" style="1" customWidth="1"/>
    <col min="1800" max="1801" width="3.69921875" style="1" customWidth="1"/>
    <col min="1802" max="1802" width="4.09765625" style="1" bestFit="1" customWidth="1"/>
    <col min="1803" max="1803" width="2.59765625" style="1" bestFit="1" customWidth="1"/>
    <col min="1804" max="1804" width="3.3984375" style="1" bestFit="1" customWidth="1"/>
    <col min="1805" max="1805" width="2.59765625" style="1" bestFit="1" customWidth="1"/>
    <col min="1806" max="1806" width="3.3984375" style="1" bestFit="1" customWidth="1"/>
    <col min="1807" max="1807" width="2.59765625" style="1" bestFit="1" customWidth="1"/>
    <col min="1808" max="1808" width="4.09765625" style="1" bestFit="1" customWidth="1"/>
    <col min="1809" max="1809" width="3.3984375" style="1" bestFit="1" customWidth="1"/>
    <col min="1810" max="1810" width="4.09765625" style="1" bestFit="1" customWidth="1"/>
    <col min="1811" max="1811" width="3.3984375" style="1" bestFit="1" customWidth="1"/>
    <col min="1812" max="2048" width="11" style="1"/>
    <col min="2049" max="2049" width="5.59765625" style="1" bestFit="1" customWidth="1"/>
    <col min="2050" max="2050" width="21.3984375" style="1" bestFit="1" customWidth="1"/>
    <col min="2051" max="2053" width="4.09765625" style="1" bestFit="1" customWidth="1"/>
    <col min="2054" max="2055" width="3.5" style="1" customWidth="1"/>
    <col min="2056" max="2057" width="3.69921875" style="1" customWidth="1"/>
    <col min="2058" max="2058" width="4.09765625" style="1" bestFit="1" customWidth="1"/>
    <col min="2059" max="2059" width="2.59765625" style="1" bestFit="1" customWidth="1"/>
    <col min="2060" max="2060" width="3.3984375" style="1" bestFit="1" customWidth="1"/>
    <col min="2061" max="2061" width="2.59765625" style="1" bestFit="1" customWidth="1"/>
    <col min="2062" max="2062" width="3.3984375" style="1" bestFit="1" customWidth="1"/>
    <col min="2063" max="2063" width="2.59765625" style="1" bestFit="1" customWidth="1"/>
    <col min="2064" max="2064" width="4.09765625" style="1" bestFit="1" customWidth="1"/>
    <col min="2065" max="2065" width="3.3984375" style="1" bestFit="1" customWidth="1"/>
    <col min="2066" max="2066" width="4.09765625" style="1" bestFit="1" customWidth="1"/>
    <col min="2067" max="2067" width="3.3984375" style="1" bestFit="1" customWidth="1"/>
    <col min="2068" max="2304" width="11" style="1"/>
    <col min="2305" max="2305" width="5.59765625" style="1" bestFit="1" customWidth="1"/>
    <col min="2306" max="2306" width="21.3984375" style="1" bestFit="1" customWidth="1"/>
    <col min="2307" max="2309" width="4.09765625" style="1" bestFit="1" customWidth="1"/>
    <col min="2310" max="2311" width="3.5" style="1" customWidth="1"/>
    <col min="2312" max="2313" width="3.69921875" style="1" customWidth="1"/>
    <col min="2314" max="2314" width="4.09765625" style="1" bestFit="1" customWidth="1"/>
    <col min="2315" max="2315" width="2.59765625" style="1" bestFit="1" customWidth="1"/>
    <col min="2316" max="2316" width="3.3984375" style="1" bestFit="1" customWidth="1"/>
    <col min="2317" max="2317" width="2.59765625" style="1" bestFit="1" customWidth="1"/>
    <col min="2318" max="2318" width="3.3984375" style="1" bestFit="1" customWidth="1"/>
    <col min="2319" max="2319" width="2.59765625" style="1" bestFit="1" customWidth="1"/>
    <col min="2320" max="2320" width="4.09765625" style="1" bestFit="1" customWidth="1"/>
    <col min="2321" max="2321" width="3.3984375" style="1" bestFit="1" customWidth="1"/>
    <col min="2322" max="2322" width="4.09765625" style="1" bestFit="1" customWidth="1"/>
    <col min="2323" max="2323" width="3.3984375" style="1" bestFit="1" customWidth="1"/>
    <col min="2324" max="2560" width="11" style="1"/>
    <col min="2561" max="2561" width="5.59765625" style="1" bestFit="1" customWidth="1"/>
    <col min="2562" max="2562" width="21.3984375" style="1" bestFit="1" customWidth="1"/>
    <col min="2563" max="2565" width="4.09765625" style="1" bestFit="1" customWidth="1"/>
    <col min="2566" max="2567" width="3.5" style="1" customWidth="1"/>
    <col min="2568" max="2569" width="3.69921875" style="1" customWidth="1"/>
    <col min="2570" max="2570" width="4.09765625" style="1" bestFit="1" customWidth="1"/>
    <col min="2571" max="2571" width="2.59765625" style="1" bestFit="1" customWidth="1"/>
    <col min="2572" max="2572" width="3.3984375" style="1" bestFit="1" customWidth="1"/>
    <col min="2573" max="2573" width="2.59765625" style="1" bestFit="1" customWidth="1"/>
    <col min="2574" max="2574" width="3.3984375" style="1" bestFit="1" customWidth="1"/>
    <col min="2575" max="2575" width="2.59765625" style="1" bestFit="1" customWidth="1"/>
    <col min="2576" max="2576" width="4.09765625" style="1" bestFit="1" customWidth="1"/>
    <col min="2577" max="2577" width="3.3984375" style="1" bestFit="1" customWidth="1"/>
    <col min="2578" max="2578" width="4.09765625" style="1" bestFit="1" customWidth="1"/>
    <col min="2579" max="2579" width="3.3984375" style="1" bestFit="1" customWidth="1"/>
    <col min="2580" max="2816" width="11" style="1"/>
    <col min="2817" max="2817" width="5.59765625" style="1" bestFit="1" customWidth="1"/>
    <col min="2818" max="2818" width="21.3984375" style="1" bestFit="1" customWidth="1"/>
    <col min="2819" max="2821" width="4.09765625" style="1" bestFit="1" customWidth="1"/>
    <col min="2822" max="2823" width="3.5" style="1" customWidth="1"/>
    <col min="2824" max="2825" width="3.69921875" style="1" customWidth="1"/>
    <col min="2826" max="2826" width="4.09765625" style="1" bestFit="1" customWidth="1"/>
    <col min="2827" max="2827" width="2.59765625" style="1" bestFit="1" customWidth="1"/>
    <col min="2828" max="2828" width="3.3984375" style="1" bestFit="1" customWidth="1"/>
    <col min="2829" max="2829" width="2.59765625" style="1" bestFit="1" customWidth="1"/>
    <col min="2830" max="2830" width="3.3984375" style="1" bestFit="1" customWidth="1"/>
    <col min="2831" max="2831" width="2.59765625" style="1" bestFit="1" customWidth="1"/>
    <col min="2832" max="2832" width="4.09765625" style="1" bestFit="1" customWidth="1"/>
    <col min="2833" max="2833" width="3.3984375" style="1" bestFit="1" customWidth="1"/>
    <col min="2834" max="2834" width="4.09765625" style="1" bestFit="1" customWidth="1"/>
    <col min="2835" max="2835" width="3.3984375" style="1" bestFit="1" customWidth="1"/>
    <col min="2836" max="3072" width="11" style="1"/>
    <col min="3073" max="3073" width="5.59765625" style="1" bestFit="1" customWidth="1"/>
    <col min="3074" max="3074" width="21.3984375" style="1" bestFit="1" customWidth="1"/>
    <col min="3075" max="3077" width="4.09765625" style="1" bestFit="1" customWidth="1"/>
    <col min="3078" max="3079" width="3.5" style="1" customWidth="1"/>
    <col min="3080" max="3081" width="3.69921875" style="1" customWidth="1"/>
    <col min="3082" max="3082" width="4.09765625" style="1" bestFit="1" customWidth="1"/>
    <col min="3083" max="3083" width="2.59765625" style="1" bestFit="1" customWidth="1"/>
    <col min="3084" max="3084" width="3.3984375" style="1" bestFit="1" customWidth="1"/>
    <col min="3085" max="3085" width="2.59765625" style="1" bestFit="1" customWidth="1"/>
    <col min="3086" max="3086" width="3.3984375" style="1" bestFit="1" customWidth="1"/>
    <col min="3087" max="3087" width="2.59765625" style="1" bestFit="1" customWidth="1"/>
    <col min="3088" max="3088" width="4.09765625" style="1" bestFit="1" customWidth="1"/>
    <col min="3089" max="3089" width="3.3984375" style="1" bestFit="1" customWidth="1"/>
    <col min="3090" max="3090" width="4.09765625" style="1" bestFit="1" customWidth="1"/>
    <col min="3091" max="3091" width="3.3984375" style="1" bestFit="1" customWidth="1"/>
    <col min="3092" max="3328" width="11" style="1"/>
    <col min="3329" max="3329" width="5.59765625" style="1" bestFit="1" customWidth="1"/>
    <col min="3330" max="3330" width="21.3984375" style="1" bestFit="1" customWidth="1"/>
    <col min="3331" max="3333" width="4.09765625" style="1" bestFit="1" customWidth="1"/>
    <col min="3334" max="3335" width="3.5" style="1" customWidth="1"/>
    <col min="3336" max="3337" width="3.69921875" style="1" customWidth="1"/>
    <col min="3338" max="3338" width="4.09765625" style="1" bestFit="1" customWidth="1"/>
    <col min="3339" max="3339" width="2.59765625" style="1" bestFit="1" customWidth="1"/>
    <col min="3340" max="3340" width="3.3984375" style="1" bestFit="1" customWidth="1"/>
    <col min="3341" max="3341" width="2.59765625" style="1" bestFit="1" customWidth="1"/>
    <col min="3342" max="3342" width="3.3984375" style="1" bestFit="1" customWidth="1"/>
    <col min="3343" max="3343" width="2.59765625" style="1" bestFit="1" customWidth="1"/>
    <col min="3344" max="3344" width="4.09765625" style="1" bestFit="1" customWidth="1"/>
    <col min="3345" max="3345" width="3.3984375" style="1" bestFit="1" customWidth="1"/>
    <col min="3346" max="3346" width="4.09765625" style="1" bestFit="1" customWidth="1"/>
    <col min="3347" max="3347" width="3.3984375" style="1" bestFit="1" customWidth="1"/>
    <col min="3348" max="3584" width="11" style="1"/>
    <col min="3585" max="3585" width="5.59765625" style="1" bestFit="1" customWidth="1"/>
    <col min="3586" max="3586" width="21.3984375" style="1" bestFit="1" customWidth="1"/>
    <col min="3587" max="3589" width="4.09765625" style="1" bestFit="1" customWidth="1"/>
    <col min="3590" max="3591" width="3.5" style="1" customWidth="1"/>
    <col min="3592" max="3593" width="3.69921875" style="1" customWidth="1"/>
    <col min="3594" max="3594" width="4.09765625" style="1" bestFit="1" customWidth="1"/>
    <col min="3595" max="3595" width="2.59765625" style="1" bestFit="1" customWidth="1"/>
    <col min="3596" max="3596" width="3.3984375" style="1" bestFit="1" customWidth="1"/>
    <col min="3597" max="3597" width="2.59765625" style="1" bestFit="1" customWidth="1"/>
    <col min="3598" max="3598" width="3.3984375" style="1" bestFit="1" customWidth="1"/>
    <col min="3599" max="3599" width="2.59765625" style="1" bestFit="1" customWidth="1"/>
    <col min="3600" max="3600" width="4.09765625" style="1" bestFit="1" customWidth="1"/>
    <col min="3601" max="3601" width="3.3984375" style="1" bestFit="1" customWidth="1"/>
    <col min="3602" max="3602" width="4.09765625" style="1" bestFit="1" customWidth="1"/>
    <col min="3603" max="3603" width="3.3984375" style="1" bestFit="1" customWidth="1"/>
    <col min="3604" max="3840" width="11" style="1"/>
    <col min="3841" max="3841" width="5.59765625" style="1" bestFit="1" customWidth="1"/>
    <col min="3842" max="3842" width="21.3984375" style="1" bestFit="1" customWidth="1"/>
    <col min="3843" max="3845" width="4.09765625" style="1" bestFit="1" customWidth="1"/>
    <col min="3846" max="3847" width="3.5" style="1" customWidth="1"/>
    <col min="3848" max="3849" width="3.69921875" style="1" customWidth="1"/>
    <col min="3850" max="3850" width="4.09765625" style="1" bestFit="1" customWidth="1"/>
    <col min="3851" max="3851" width="2.59765625" style="1" bestFit="1" customWidth="1"/>
    <col min="3852" max="3852" width="3.3984375" style="1" bestFit="1" customWidth="1"/>
    <col min="3853" max="3853" width="2.59765625" style="1" bestFit="1" customWidth="1"/>
    <col min="3854" max="3854" width="3.3984375" style="1" bestFit="1" customWidth="1"/>
    <col min="3855" max="3855" width="2.59765625" style="1" bestFit="1" customWidth="1"/>
    <col min="3856" max="3856" width="4.09765625" style="1" bestFit="1" customWidth="1"/>
    <col min="3857" max="3857" width="3.3984375" style="1" bestFit="1" customWidth="1"/>
    <col min="3858" max="3858" width="4.09765625" style="1" bestFit="1" customWidth="1"/>
    <col min="3859" max="3859" width="3.3984375" style="1" bestFit="1" customWidth="1"/>
    <col min="3860" max="4096" width="11" style="1"/>
    <col min="4097" max="4097" width="5.59765625" style="1" bestFit="1" customWidth="1"/>
    <col min="4098" max="4098" width="21.3984375" style="1" bestFit="1" customWidth="1"/>
    <col min="4099" max="4101" width="4.09765625" style="1" bestFit="1" customWidth="1"/>
    <col min="4102" max="4103" width="3.5" style="1" customWidth="1"/>
    <col min="4104" max="4105" width="3.69921875" style="1" customWidth="1"/>
    <col min="4106" max="4106" width="4.09765625" style="1" bestFit="1" customWidth="1"/>
    <col min="4107" max="4107" width="2.59765625" style="1" bestFit="1" customWidth="1"/>
    <col min="4108" max="4108" width="3.3984375" style="1" bestFit="1" customWidth="1"/>
    <col min="4109" max="4109" width="2.59765625" style="1" bestFit="1" customWidth="1"/>
    <col min="4110" max="4110" width="3.3984375" style="1" bestFit="1" customWidth="1"/>
    <col min="4111" max="4111" width="2.59765625" style="1" bestFit="1" customWidth="1"/>
    <col min="4112" max="4112" width="4.09765625" style="1" bestFit="1" customWidth="1"/>
    <col min="4113" max="4113" width="3.3984375" style="1" bestFit="1" customWidth="1"/>
    <col min="4114" max="4114" width="4.09765625" style="1" bestFit="1" customWidth="1"/>
    <col min="4115" max="4115" width="3.3984375" style="1" bestFit="1" customWidth="1"/>
    <col min="4116" max="4352" width="11" style="1"/>
    <col min="4353" max="4353" width="5.59765625" style="1" bestFit="1" customWidth="1"/>
    <col min="4354" max="4354" width="21.3984375" style="1" bestFit="1" customWidth="1"/>
    <col min="4355" max="4357" width="4.09765625" style="1" bestFit="1" customWidth="1"/>
    <col min="4358" max="4359" width="3.5" style="1" customWidth="1"/>
    <col min="4360" max="4361" width="3.69921875" style="1" customWidth="1"/>
    <col min="4362" max="4362" width="4.09765625" style="1" bestFit="1" customWidth="1"/>
    <col min="4363" max="4363" width="2.59765625" style="1" bestFit="1" customWidth="1"/>
    <col min="4364" max="4364" width="3.3984375" style="1" bestFit="1" customWidth="1"/>
    <col min="4365" max="4365" width="2.59765625" style="1" bestFit="1" customWidth="1"/>
    <col min="4366" max="4366" width="3.3984375" style="1" bestFit="1" customWidth="1"/>
    <col min="4367" max="4367" width="2.59765625" style="1" bestFit="1" customWidth="1"/>
    <col min="4368" max="4368" width="4.09765625" style="1" bestFit="1" customWidth="1"/>
    <col min="4369" max="4369" width="3.3984375" style="1" bestFit="1" customWidth="1"/>
    <col min="4370" max="4370" width="4.09765625" style="1" bestFit="1" customWidth="1"/>
    <col min="4371" max="4371" width="3.3984375" style="1" bestFit="1" customWidth="1"/>
    <col min="4372" max="4608" width="11" style="1"/>
    <col min="4609" max="4609" width="5.59765625" style="1" bestFit="1" customWidth="1"/>
    <col min="4610" max="4610" width="21.3984375" style="1" bestFit="1" customWidth="1"/>
    <col min="4611" max="4613" width="4.09765625" style="1" bestFit="1" customWidth="1"/>
    <col min="4614" max="4615" width="3.5" style="1" customWidth="1"/>
    <col min="4616" max="4617" width="3.69921875" style="1" customWidth="1"/>
    <col min="4618" max="4618" width="4.09765625" style="1" bestFit="1" customWidth="1"/>
    <col min="4619" max="4619" width="2.59765625" style="1" bestFit="1" customWidth="1"/>
    <col min="4620" max="4620" width="3.3984375" style="1" bestFit="1" customWidth="1"/>
    <col min="4621" max="4621" width="2.59765625" style="1" bestFit="1" customWidth="1"/>
    <col min="4622" max="4622" width="3.3984375" style="1" bestFit="1" customWidth="1"/>
    <col min="4623" max="4623" width="2.59765625" style="1" bestFit="1" customWidth="1"/>
    <col min="4624" max="4624" width="4.09765625" style="1" bestFit="1" customWidth="1"/>
    <col min="4625" max="4625" width="3.3984375" style="1" bestFit="1" customWidth="1"/>
    <col min="4626" max="4626" width="4.09765625" style="1" bestFit="1" customWidth="1"/>
    <col min="4627" max="4627" width="3.3984375" style="1" bestFit="1" customWidth="1"/>
    <col min="4628" max="4864" width="11" style="1"/>
    <col min="4865" max="4865" width="5.59765625" style="1" bestFit="1" customWidth="1"/>
    <col min="4866" max="4866" width="21.3984375" style="1" bestFit="1" customWidth="1"/>
    <col min="4867" max="4869" width="4.09765625" style="1" bestFit="1" customWidth="1"/>
    <col min="4870" max="4871" width="3.5" style="1" customWidth="1"/>
    <col min="4872" max="4873" width="3.69921875" style="1" customWidth="1"/>
    <col min="4874" max="4874" width="4.09765625" style="1" bestFit="1" customWidth="1"/>
    <col min="4875" max="4875" width="2.59765625" style="1" bestFit="1" customWidth="1"/>
    <col min="4876" max="4876" width="3.3984375" style="1" bestFit="1" customWidth="1"/>
    <col min="4877" max="4877" width="2.59765625" style="1" bestFit="1" customWidth="1"/>
    <col min="4878" max="4878" width="3.3984375" style="1" bestFit="1" customWidth="1"/>
    <col min="4879" max="4879" width="2.59765625" style="1" bestFit="1" customWidth="1"/>
    <col min="4880" max="4880" width="4.09765625" style="1" bestFit="1" customWidth="1"/>
    <col min="4881" max="4881" width="3.3984375" style="1" bestFit="1" customWidth="1"/>
    <col min="4882" max="4882" width="4.09765625" style="1" bestFit="1" customWidth="1"/>
    <col min="4883" max="4883" width="3.3984375" style="1" bestFit="1" customWidth="1"/>
    <col min="4884" max="5120" width="11" style="1"/>
    <col min="5121" max="5121" width="5.59765625" style="1" bestFit="1" customWidth="1"/>
    <col min="5122" max="5122" width="21.3984375" style="1" bestFit="1" customWidth="1"/>
    <col min="5123" max="5125" width="4.09765625" style="1" bestFit="1" customWidth="1"/>
    <col min="5126" max="5127" width="3.5" style="1" customWidth="1"/>
    <col min="5128" max="5129" width="3.69921875" style="1" customWidth="1"/>
    <col min="5130" max="5130" width="4.09765625" style="1" bestFit="1" customWidth="1"/>
    <col min="5131" max="5131" width="2.59765625" style="1" bestFit="1" customWidth="1"/>
    <col min="5132" max="5132" width="3.3984375" style="1" bestFit="1" customWidth="1"/>
    <col min="5133" max="5133" width="2.59765625" style="1" bestFit="1" customWidth="1"/>
    <col min="5134" max="5134" width="3.3984375" style="1" bestFit="1" customWidth="1"/>
    <col min="5135" max="5135" width="2.59765625" style="1" bestFit="1" customWidth="1"/>
    <col min="5136" max="5136" width="4.09765625" style="1" bestFit="1" customWidth="1"/>
    <col min="5137" max="5137" width="3.3984375" style="1" bestFit="1" customWidth="1"/>
    <col min="5138" max="5138" width="4.09765625" style="1" bestFit="1" customWidth="1"/>
    <col min="5139" max="5139" width="3.3984375" style="1" bestFit="1" customWidth="1"/>
    <col min="5140" max="5376" width="11" style="1"/>
    <col min="5377" max="5377" width="5.59765625" style="1" bestFit="1" customWidth="1"/>
    <col min="5378" max="5378" width="21.3984375" style="1" bestFit="1" customWidth="1"/>
    <col min="5379" max="5381" width="4.09765625" style="1" bestFit="1" customWidth="1"/>
    <col min="5382" max="5383" width="3.5" style="1" customWidth="1"/>
    <col min="5384" max="5385" width="3.69921875" style="1" customWidth="1"/>
    <col min="5386" max="5386" width="4.09765625" style="1" bestFit="1" customWidth="1"/>
    <col min="5387" max="5387" width="2.59765625" style="1" bestFit="1" customWidth="1"/>
    <col min="5388" max="5388" width="3.3984375" style="1" bestFit="1" customWidth="1"/>
    <col min="5389" max="5389" width="2.59765625" style="1" bestFit="1" customWidth="1"/>
    <col min="5390" max="5390" width="3.3984375" style="1" bestFit="1" customWidth="1"/>
    <col min="5391" max="5391" width="2.59765625" style="1" bestFit="1" customWidth="1"/>
    <col min="5392" max="5392" width="4.09765625" style="1" bestFit="1" customWidth="1"/>
    <col min="5393" max="5393" width="3.3984375" style="1" bestFit="1" customWidth="1"/>
    <col min="5394" max="5394" width="4.09765625" style="1" bestFit="1" customWidth="1"/>
    <col min="5395" max="5395" width="3.3984375" style="1" bestFit="1" customWidth="1"/>
    <col min="5396" max="5632" width="11" style="1"/>
    <col min="5633" max="5633" width="5.59765625" style="1" bestFit="1" customWidth="1"/>
    <col min="5634" max="5634" width="21.3984375" style="1" bestFit="1" customWidth="1"/>
    <col min="5635" max="5637" width="4.09765625" style="1" bestFit="1" customWidth="1"/>
    <col min="5638" max="5639" width="3.5" style="1" customWidth="1"/>
    <col min="5640" max="5641" width="3.69921875" style="1" customWidth="1"/>
    <col min="5642" max="5642" width="4.09765625" style="1" bestFit="1" customWidth="1"/>
    <col min="5643" max="5643" width="2.59765625" style="1" bestFit="1" customWidth="1"/>
    <col min="5644" max="5644" width="3.3984375" style="1" bestFit="1" customWidth="1"/>
    <col min="5645" max="5645" width="2.59765625" style="1" bestFit="1" customWidth="1"/>
    <col min="5646" max="5646" width="3.3984375" style="1" bestFit="1" customWidth="1"/>
    <col min="5647" max="5647" width="2.59765625" style="1" bestFit="1" customWidth="1"/>
    <col min="5648" max="5648" width="4.09765625" style="1" bestFit="1" customWidth="1"/>
    <col min="5649" max="5649" width="3.3984375" style="1" bestFit="1" customWidth="1"/>
    <col min="5650" max="5650" width="4.09765625" style="1" bestFit="1" customWidth="1"/>
    <col min="5651" max="5651" width="3.3984375" style="1" bestFit="1" customWidth="1"/>
    <col min="5652" max="5888" width="11" style="1"/>
    <col min="5889" max="5889" width="5.59765625" style="1" bestFit="1" customWidth="1"/>
    <col min="5890" max="5890" width="21.3984375" style="1" bestFit="1" customWidth="1"/>
    <col min="5891" max="5893" width="4.09765625" style="1" bestFit="1" customWidth="1"/>
    <col min="5894" max="5895" width="3.5" style="1" customWidth="1"/>
    <col min="5896" max="5897" width="3.69921875" style="1" customWidth="1"/>
    <col min="5898" max="5898" width="4.09765625" style="1" bestFit="1" customWidth="1"/>
    <col min="5899" max="5899" width="2.59765625" style="1" bestFit="1" customWidth="1"/>
    <col min="5900" max="5900" width="3.3984375" style="1" bestFit="1" customWidth="1"/>
    <col min="5901" max="5901" width="2.59765625" style="1" bestFit="1" customWidth="1"/>
    <col min="5902" max="5902" width="3.3984375" style="1" bestFit="1" customWidth="1"/>
    <col min="5903" max="5903" width="2.59765625" style="1" bestFit="1" customWidth="1"/>
    <col min="5904" max="5904" width="4.09765625" style="1" bestFit="1" customWidth="1"/>
    <col min="5905" max="5905" width="3.3984375" style="1" bestFit="1" customWidth="1"/>
    <col min="5906" max="5906" width="4.09765625" style="1" bestFit="1" customWidth="1"/>
    <col min="5907" max="5907" width="3.3984375" style="1" bestFit="1" customWidth="1"/>
    <col min="5908" max="6144" width="11" style="1"/>
    <col min="6145" max="6145" width="5.59765625" style="1" bestFit="1" customWidth="1"/>
    <col min="6146" max="6146" width="21.3984375" style="1" bestFit="1" customWidth="1"/>
    <col min="6147" max="6149" width="4.09765625" style="1" bestFit="1" customWidth="1"/>
    <col min="6150" max="6151" width="3.5" style="1" customWidth="1"/>
    <col min="6152" max="6153" width="3.69921875" style="1" customWidth="1"/>
    <col min="6154" max="6154" width="4.09765625" style="1" bestFit="1" customWidth="1"/>
    <col min="6155" max="6155" width="2.59765625" style="1" bestFit="1" customWidth="1"/>
    <col min="6156" max="6156" width="3.3984375" style="1" bestFit="1" customWidth="1"/>
    <col min="6157" max="6157" width="2.59765625" style="1" bestFit="1" customWidth="1"/>
    <col min="6158" max="6158" width="3.3984375" style="1" bestFit="1" customWidth="1"/>
    <col min="6159" max="6159" width="2.59765625" style="1" bestFit="1" customWidth="1"/>
    <col min="6160" max="6160" width="4.09765625" style="1" bestFit="1" customWidth="1"/>
    <col min="6161" max="6161" width="3.3984375" style="1" bestFit="1" customWidth="1"/>
    <col min="6162" max="6162" width="4.09765625" style="1" bestFit="1" customWidth="1"/>
    <col min="6163" max="6163" width="3.3984375" style="1" bestFit="1" customWidth="1"/>
    <col min="6164" max="6400" width="11" style="1"/>
    <col min="6401" max="6401" width="5.59765625" style="1" bestFit="1" customWidth="1"/>
    <col min="6402" max="6402" width="21.3984375" style="1" bestFit="1" customWidth="1"/>
    <col min="6403" max="6405" width="4.09765625" style="1" bestFit="1" customWidth="1"/>
    <col min="6406" max="6407" width="3.5" style="1" customWidth="1"/>
    <col min="6408" max="6409" width="3.69921875" style="1" customWidth="1"/>
    <col min="6410" max="6410" width="4.09765625" style="1" bestFit="1" customWidth="1"/>
    <col min="6411" max="6411" width="2.59765625" style="1" bestFit="1" customWidth="1"/>
    <col min="6412" max="6412" width="3.3984375" style="1" bestFit="1" customWidth="1"/>
    <col min="6413" max="6413" width="2.59765625" style="1" bestFit="1" customWidth="1"/>
    <col min="6414" max="6414" width="3.3984375" style="1" bestFit="1" customWidth="1"/>
    <col min="6415" max="6415" width="2.59765625" style="1" bestFit="1" customWidth="1"/>
    <col min="6416" max="6416" width="4.09765625" style="1" bestFit="1" customWidth="1"/>
    <col min="6417" max="6417" width="3.3984375" style="1" bestFit="1" customWidth="1"/>
    <col min="6418" max="6418" width="4.09765625" style="1" bestFit="1" customWidth="1"/>
    <col min="6419" max="6419" width="3.3984375" style="1" bestFit="1" customWidth="1"/>
    <col min="6420" max="6656" width="11" style="1"/>
    <col min="6657" max="6657" width="5.59765625" style="1" bestFit="1" customWidth="1"/>
    <col min="6658" max="6658" width="21.3984375" style="1" bestFit="1" customWidth="1"/>
    <col min="6659" max="6661" width="4.09765625" style="1" bestFit="1" customWidth="1"/>
    <col min="6662" max="6663" width="3.5" style="1" customWidth="1"/>
    <col min="6664" max="6665" width="3.69921875" style="1" customWidth="1"/>
    <col min="6666" max="6666" width="4.09765625" style="1" bestFit="1" customWidth="1"/>
    <col min="6667" max="6667" width="2.59765625" style="1" bestFit="1" customWidth="1"/>
    <col min="6668" max="6668" width="3.3984375" style="1" bestFit="1" customWidth="1"/>
    <col min="6669" max="6669" width="2.59765625" style="1" bestFit="1" customWidth="1"/>
    <col min="6670" max="6670" width="3.3984375" style="1" bestFit="1" customWidth="1"/>
    <col min="6671" max="6671" width="2.59765625" style="1" bestFit="1" customWidth="1"/>
    <col min="6672" max="6672" width="4.09765625" style="1" bestFit="1" customWidth="1"/>
    <col min="6673" max="6673" width="3.3984375" style="1" bestFit="1" customWidth="1"/>
    <col min="6674" max="6674" width="4.09765625" style="1" bestFit="1" customWidth="1"/>
    <col min="6675" max="6675" width="3.3984375" style="1" bestFit="1" customWidth="1"/>
    <col min="6676" max="6912" width="11" style="1"/>
    <col min="6913" max="6913" width="5.59765625" style="1" bestFit="1" customWidth="1"/>
    <col min="6914" max="6914" width="21.3984375" style="1" bestFit="1" customWidth="1"/>
    <col min="6915" max="6917" width="4.09765625" style="1" bestFit="1" customWidth="1"/>
    <col min="6918" max="6919" width="3.5" style="1" customWidth="1"/>
    <col min="6920" max="6921" width="3.69921875" style="1" customWidth="1"/>
    <col min="6922" max="6922" width="4.09765625" style="1" bestFit="1" customWidth="1"/>
    <col min="6923" max="6923" width="2.59765625" style="1" bestFit="1" customWidth="1"/>
    <col min="6924" max="6924" width="3.3984375" style="1" bestFit="1" customWidth="1"/>
    <col min="6925" max="6925" width="2.59765625" style="1" bestFit="1" customWidth="1"/>
    <col min="6926" max="6926" width="3.3984375" style="1" bestFit="1" customWidth="1"/>
    <col min="6927" max="6927" width="2.59765625" style="1" bestFit="1" customWidth="1"/>
    <col min="6928" max="6928" width="4.09765625" style="1" bestFit="1" customWidth="1"/>
    <col min="6929" max="6929" width="3.3984375" style="1" bestFit="1" customWidth="1"/>
    <col min="6930" max="6930" width="4.09765625" style="1" bestFit="1" customWidth="1"/>
    <col min="6931" max="6931" width="3.3984375" style="1" bestFit="1" customWidth="1"/>
    <col min="6932" max="7168" width="11" style="1"/>
    <col min="7169" max="7169" width="5.59765625" style="1" bestFit="1" customWidth="1"/>
    <col min="7170" max="7170" width="21.3984375" style="1" bestFit="1" customWidth="1"/>
    <col min="7171" max="7173" width="4.09765625" style="1" bestFit="1" customWidth="1"/>
    <col min="7174" max="7175" width="3.5" style="1" customWidth="1"/>
    <col min="7176" max="7177" width="3.69921875" style="1" customWidth="1"/>
    <col min="7178" max="7178" width="4.09765625" style="1" bestFit="1" customWidth="1"/>
    <col min="7179" max="7179" width="2.59765625" style="1" bestFit="1" customWidth="1"/>
    <col min="7180" max="7180" width="3.3984375" style="1" bestFit="1" customWidth="1"/>
    <col min="7181" max="7181" width="2.59765625" style="1" bestFit="1" customWidth="1"/>
    <col min="7182" max="7182" width="3.3984375" style="1" bestFit="1" customWidth="1"/>
    <col min="7183" max="7183" width="2.59765625" style="1" bestFit="1" customWidth="1"/>
    <col min="7184" max="7184" width="4.09765625" style="1" bestFit="1" customWidth="1"/>
    <col min="7185" max="7185" width="3.3984375" style="1" bestFit="1" customWidth="1"/>
    <col min="7186" max="7186" width="4.09765625" style="1" bestFit="1" customWidth="1"/>
    <col min="7187" max="7187" width="3.3984375" style="1" bestFit="1" customWidth="1"/>
    <col min="7188" max="7424" width="11" style="1"/>
    <col min="7425" max="7425" width="5.59765625" style="1" bestFit="1" customWidth="1"/>
    <col min="7426" max="7426" width="21.3984375" style="1" bestFit="1" customWidth="1"/>
    <col min="7427" max="7429" width="4.09765625" style="1" bestFit="1" customWidth="1"/>
    <col min="7430" max="7431" width="3.5" style="1" customWidth="1"/>
    <col min="7432" max="7433" width="3.69921875" style="1" customWidth="1"/>
    <col min="7434" max="7434" width="4.09765625" style="1" bestFit="1" customWidth="1"/>
    <col min="7435" max="7435" width="2.59765625" style="1" bestFit="1" customWidth="1"/>
    <col min="7436" max="7436" width="3.3984375" style="1" bestFit="1" customWidth="1"/>
    <col min="7437" max="7437" width="2.59765625" style="1" bestFit="1" customWidth="1"/>
    <col min="7438" max="7438" width="3.3984375" style="1" bestFit="1" customWidth="1"/>
    <col min="7439" max="7439" width="2.59765625" style="1" bestFit="1" customWidth="1"/>
    <col min="7440" max="7440" width="4.09765625" style="1" bestFit="1" customWidth="1"/>
    <col min="7441" max="7441" width="3.3984375" style="1" bestFit="1" customWidth="1"/>
    <col min="7442" max="7442" width="4.09765625" style="1" bestFit="1" customWidth="1"/>
    <col min="7443" max="7443" width="3.3984375" style="1" bestFit="1" customWidth="1"/>
    <col min="7444" max="7680" width="11" style="1"/>
    <col min="7681" max="7681" width="5.59765625" style="1" bestFit="1" customWidth="1"/>
    <col min="7682" max="7682" width="21.3984375" style="1" bestFit="1" customWidth="1"/>
    <col min="7683" max="7685" width="4.09765625" style="1" bestFit="1" customWidth="1"/>
    <col min="7686" max="7687" width="3.5" style="1" customWidth="1"/>
    <col min="7688" max="7689" width="3.69921875" style="1" customWidth="1"/>
    <col min="7690" max="7690" width="4.09765625" style="1" bestFit="1" customWidth="1"/>
    <col min="7691" max="7691" width="2.59765625" style="1" bestFit="1" customWidth="1"/>
    <col min="7692" max="7692" width="3.3984375" style="1" bestFit="1" customWidth="1"/>
    <col min="7693" max="7693" width="2.59765625" style="1" bestFit="1" customWidth="1"/>
    <col min="7694" max="7694" width="3.3984375" style="1" bestFit="1" customWidth="1"/>
    <col min="7695" max="7695" width="2.59765625" style="1" bestFit="1" customWidth="1"/>
    <col min="7696" max="7696" width="4.09765625" style="1" bestFit="1" customWidth="1"/>
    <col min="7697" max="7697" width="3.3984375" style="1" bestFit="1" customWidth="1"/>
    <col min="7698" max="7698" width="4.09765625" style="1" bestFit="1" customWidth="1"/>
    <col min="7699" max="7699" width="3.3984375" style="1" bestFit="1" customWidth="1"/>
    <col min="7700" max="7936" width="11" style="1"/>
    <col min="7937" max="7937" width="5.59765625" style="1" bestFit="1" customWidth="1"/>
    <col min="7938" max="7938" width="21.3984375" style="1" bestFit="1" customWidth="1"/>
    <col min="7939" max="7941" width="4.09765625" style="1" bestFit="1" customWidth="1"/>
    <col min="7942" max="7943" width="3.5" style="1" customWidth="1"/>
    <col min="7944" max="7945" width="3.69921875" style="1" customWidth="1"/>
    <col min="7946" max="7946" width="4.09765625" style="1" bestFit="1" customWidth="1"/>
    <col min="7947" max="7947" width="2.59765625" style="1" bestFit="1" customWidth="1"/>
    <col min="7948" max="7948" width="3.3984375" style="1" bestFit="1" customWidth="1"/>
    <col min="7949" max="7949" width="2.59765625" style="1" bestFit="1" customWidth="1"/>
    <col min="7950" max="7950" width="3.3984375" style="1" bestFit="1" customWidth="1"/>
    <col min="7951" max="7951" width="2.59765625" style="1" bestFit="1" customWidth="1"/>
    <col min="7952" max="7952" width="4.09765625" style="1" bestFit="1" customWidth="1"/>
    <col min="7953" max="7953" width="3.3984375" style="1" bestFit="1" customWidth="1"/>
    <col min="7954" max="7954" width="4.09765625" style="1" bestFit="1" customWidth="1"/>
    <col min="7955" max="7955" width="3.3984375" style="1" bestFit="1" customWidth="1"/>
    <col min="7956" max="8192" width="11" style="1"/>
    <col min="8193" max="8193" width="5.59765625" style="1" bestFit="1" customWidth="1"/>
    <col min="8194" max="8194" width="21.3984375" style="1" bestFit="1" customWidth="1"/>
    <col min="8195" max="8197" width="4.09765625" style="1" bestFit="1" customWidth="1"/>
    <col min="8198" max="8199" width="3.5" style="1" customWidth="1"/>
    <col min="8200" max="8201" width="3.69921875" style="1" customWidth="1"/>
    <col min="8202" max="8202" width="4.09765625" style="1" bestFit="1" customWidth="1"/>
    <col min="8203" max="8203" width="2.59765625" style="1" bestFit="1" customWidth="1"/>
    <col min="8204" max="8204" width="3.3984375" style="1" bestFit="1" customWidth="1"/>
    <col min="8205" max="8205" width="2.59765625" style="1" bestFit="1" customWidth="1"/>
    <col min="8206" max="8206" width="3.3984375" style="1" bestFit="1" customWidth="1"/>
    <col min="8207" max="8207" width="2.59765625" style="1" bestFit="1" customWidth="1"/>
    <col min="8208" max="8208" width="4.09765625" style="1" bestFit="1" customWidth="1"/>
    <col min="8209" max="8209" width="3.3984375" style="1" bestFit="1" customWidth="1"/>
    <col min="8210" max="8210" width="4.09765625" style="1" bestFit="1" customWidth="1"/>
    <col min="8211" max="8211" width="3.3984375" style="1" bestFit="1" customWidth="1"/>
    <col min="8212" max="8448" width="11" style="1"/>
    <col min="8449" max="8449" width="5.59765625" style="1" bestFit="1" customWidth="1"/>
    <col min="8450" max="8450" width="21.3984375" style="1" bestFit="1" customWidth="1"/>
    <col min="8451" max="8453" width="4.09765625" style="1" bestFit="1" customWidth="1"/>
    <col min="8454" max="8455" width="3.5" style="1" customWidth="1"/>
    <col min="8456" max="8457" width="3.69921875" style="1" customWidth="1"/>
    <col min="8458" max="8458" width="4.09765625" style="1" bestFit="1" customWidth="1"/>
    <col min="8459" max="8459" width="2.59765625" style="1" bestFit="1" customWidth="1"/>
    <col min="8460" max="8460" width="3.3984375" style="1" bestFit="1" customWidth="1"/>
    <col min="8461" max="8461" width="2.59765625" style="1" bestFit="1" customWidth="1"/>
    <col min="8462" max="8462" width="3.3984375" style="1" bestFit="1" customWidth="1"/>
    <col min="8463" max="8463" width="2.59765625" style="1" bestFit="1" customWidth="1"/>
    <col min="8464" max="8464" width="4.09765625" style="1" bestFit="1" customWidth="1"/>
    <col min="8465" max="8465" width="3.3984375" style="1" bestFit="1" customWidth="1"/>
    <col min="8466" max="8466" width="4.09765625" style="1" bestFit="1" customWidth="1"/>
    <col min="8467" max="8467" width="3.3984375" style="1" bestFit="1" customWidth="1"/>
    <col min="8468" max="8704" width="11" style="1"/>
    <col min="8705" max="8705" width="5.59765625" style="1" bestFit="1" customWidth="1"/>
    <col min="8706" max="8706" width="21.3984375" style="1" bestFit="1" customWidth="1"/>
    <col min="8707" max="8709" width="4.09765625" style="1" bestFit="1" customWidth="1"/>
    <col min="8710" max="8711" width="3.5" style="1" customWidth="1"/>
    <col min="8712" max="8713" width="3.69921875" style="1" customWidth="1"/>
    <col min="8714" max="8714" width="4.09765625" style="1" bestFit="1" customWidth="1"/>
    <col min="8715" max="8715" width="2.59765625" style="1" bestFit="1" customWidth="1"/>
    <col min="8716" max="8716" width="3.3984375" style="1" bestFit="1" customWidth="1"/>
    <col min="8717" max="8717" width="2.59765625" style="1" bestFit="1" customWidth="1"/>
    <col min="8718" max="8718" width="3.3984375" style="1" bestFit="1" customWidth="1"/>
    <col min="8719" max="8719" width="2.59765625" style="1" bestFit="1" customWidth="1"/>
    <col min="8720" max="8720" width="4.09765625" style="1" bestFit="1" customWidth="1"/>
    <col min="8721" max="8721" width="3.3984375" style="1" bestFit="1" customWidth="1"/>
    <col min="8722" max="8722" width="4.09765625" style="1" bestFit="1" customWidth="1"/>
    <col min="8723" max="8723" width="3.3984375" style="1" bestFit="1" customWidth="1"/>
    <col min="8724" max="8960" width="11" style="1"/>
    <col min="8961" max="8961" width="5.59765625" style="1" bestFit="1" customWidth="1"/>
    <col min="8962" max="8962" width="21.3984375" style="1" bestFit="1" customWidth="1"/>
    <col min="8963" max="8965" width="4.09765625" style="1" bestFit="1" customWidth="1"/>
    <col min="8966" max="8967" width="3.5" style="1" customWidth="1"/>
    <col min="8968" max="8969" width="3.69921875" style="1" customWidth="1"/>
    <col min="8970" max="8970" width="4.09765625" style="1" bestFit="1" customWidth="1"/>
    <col min="8971" max="8971" width="2.59765625" style="1" bestFit="1" customWidth="1"/>
    <col min="8972" max="8972" width="3.3984375" style="1" bestFit="1" customWidth="1"/>
    <col min="8973" max="8973" width="2.59765625" style="1" bestFit="1" customWidth="1"/>
    <col min="8974" max="8974" width="3.3984375" style="1" bestFit="1" customWidth="1"/>
    <col min="8975" max="8975" width="2.59765625" style="1" bestFit="1" customWidth="1"/>
    <col min="8976" max="8976" width="4.09765625" style="1" bestFit="1" customWidth="1"/>
    <col min="8977" max="8977" width="3.3984375" style="1" bestFit="1" customWidth="1"/>
    <col min="8978" max="8978" width="4.09765625" style="1" bestFit="1" customWidth="1"/>
    <col min="8979" max="8979" width="3.3984375" style="1" bestFit="1" customWidth="1"/>
    <col min="8980" max="9216" width="11" style="1"/>
    <col min="9217" max="9217" width="5.59765625" style="1" bestFit="1" customWidth="1"/>
    <col min="9218" max="9218" width="21.3984375" style="1" bestFit="1" customWidth="1"/>
    <col min="9219" max="9221" width="4.09765625" style="1" bestFit="1" customWidth="1"/>
    <col min="9222" max="9223" width="3.5" style="1" customWidth="1"/>
    <col min="9224" max="9225" width="3.69921875" style="1" customWidth="1"/>
    <col min="9226" max="9226" width="4.09765625" style="1" bestFit="1" customWidth="1"/>
    <col min="9227" max="9227" width="2.59765625" style="1" bestFit="1" customWidth="1"/>
    <col min="9228" max="9228" width="3.3984375" style="1" bestFit="1" customWidth="1"/>
    <col min="9229" max="9229" width="2.59765625" style="1" bestFit="1" customWidth="1"/>
    <col min="9230" max="9230" width="3.3984375" style="1" bestFit="1" customWidth="1"/>
    <col min="9231" max="9231" width="2.59765625" style="1" bestFit="1" customWidth="1"/>
    <col min="9232" max="9232" width="4.09765625" style="1" bestFit="1" customWidth="1"/>
    <col min="9233" max="9233" width="3.3984375" style="1" bestFit="1" customWidth="1"/>
    <col min="9234" max="9234" width="4.09765625" style="1" bestFit="1" customWidth="1"/>
    <col min="9235" max="9235" width="3.3984375" style="1" bestFit="1" customWidth="1"/>
    <col min="9236" max="9472" width="11" style="1"/>
    <col min="9473" max="9473" width="5.59765625" style="1" bestFit="1" customWidth="1"/>
    <col min="9474" max="9474" width="21.3984375" style="1" bestFit="1" customWidth="1"/>
    <col min="9475" max="9477" width="4.09765625" style="1" bestFit="1" customWidth="1"/>
    <col min="9478" max="9479" width="3.5" style="1" customWidth="1"/>
    <col min="9480" max="9481" width="3.69921875" style="1" customWidth="1"/>
    <col min="9482" max="9482" width="4.09765625" style="1" bestFit="1" customWidth="1"/>
    <col min="9483" max="9483" width="2.59765625" style="1" bestFit="1" customWidth="1"/>
    <col min="9484" max="9484" width="3.3984375" style="1" bestFit="1" customWidth="1"/>
    <col min="9485" max="9485" width="2.59765625" style="1" bestFit="1" customWidth="1"/>
    <col min="9486" max="9486" width="3.3984375" style="1" bestFit="1" customWidth="1"/>
    <col min="9487" max="9487" width="2.59765625" style="1" bestFit="1" customWidth="1"/>
    <col min="9488" max="9488" width="4.09765625" style="1" bestFit="1" customWidth="1"/>
    <col min="9489" max="9489" width="3.3984375" style="1" bestFit="1" customWidth="1"/>
    <col min="9490" max="9490" width="4.09765625" style="1" bestFit="1" customWidth="1"/>
    <col min="9491" max="9491" width="3.3984375" style="1" bestFit="1" customWidth="1"/>
    <col min="9492" max="9728" width="11" style="1"/>
    <col min="9729" max="9729" width="5.59765625" style="1" bestFit="1" customWidth="1"/>
    <col min="9730" max="9730" width="21.3984375" style="1" bestFit="1" customWidth="1"/>
    <col min="9731" max="9733" width="4.09765625" style="1" bestFit="1" customWidth="1"/>
    <col min="9734" max="9735" width="3.5" style="1" customWidth="1"/>
    <col min="9736" max="9737" width="3.69921875" style="1" customWidth="1"/>
    <col min="9738" max="9738" width="4.09765625" style="1" bestFit="1" customWidth="1"/>
    <col min="9739" max="9739" width="2.59765625" style="1" bestFit="1" customWidth="1"/>
    <col min="9740" max="9740" width="3.3984375" style="1" bestFit="1" customWidth="1"/>
    <col min="9741" max="9741" width="2.59765625" style="1" bestFit="1" customWidth="1"/>
    <col min="9742" max="9742" width="3.3984375" style="1" bestFit="1" customWidth="1"/>
    <col min="9743" max="9743" width="2.59765625" style="1" bestFit="1" customWidth="1"/>
    <col min="9744" max="9744" width="4.09765625" style="1" bestFit="1" customWidth="1"/>
    <col min="9745" max="9745" width="3.3984375" style="1" bestFit="1" customWidth="1"/>
    <col min="9746" max="9746" width="4.09765625" style="1" bestFit="1" customWidth="1"/>
    <col min="9747" max="9747" width="3.3984375" style="1" bestFit="1" customWidth="1"/>
    <col min="9748" max="9984" width="11" style="1"/>
    <col min="9985" max="9985" width="5.59765625" style="1" bestFit="1" customWidth="1"/>
    <col min="9986" max="9986" width="21.3984375" style="1" bestFit="1" customWidth="1"/>
    <col min="9987" max="9989" width="4.09765625" style="1" bestFit="1" customWidth="1"/>
    <col min="9990" max="9991" width="3.5" style="1" customWidth="1"/>
    <col min="9992" max="9993" width="3.69921875" style="1" customWidth="1"/>
    <col min="9994" max="9994" width="4.09765625" style="1" bestFit="1" customWidth="1"/>
    <col min="9995" max="9995" width="2.59765625" style="1" bestFit="1" customWidth="1"/>
    <col min="9996" max="9996" width="3.3984375" style="1" bestFit="1" customWidth="1"/>
    <col min="9997" max="9997" width="2.59765625" style="1" bestFit="1" customWidth="1"/>
    <col min="9998" max="9998" width="3.3984375" style="1" bestFit="1" customWidth="1"/>
    <col min="9999" max="9999" width="2.59765625" style="1" bestFit="1" customWidth="1"/>
    <col min="10000" max="10000" width="4.09765625" style="1" bestFit="1" customWidth="1"/>
    <col min="10001" max="10001" width="3.3984375" style="1" bestFit="1" customWidth="1"/>
    <col min="10002" max="10002" width="4.09765625" style="1" bestFit="1" customWidth="1"/>
    <col min="10003" max="10003" width="3.3984375" style="1" bestFit="1" customWidth="1"/>
    <col min="10004" max="10240" width="11" style="1"/>
    <col min="10241" max="10241" width="5.59765625" style="1" bestFit="1" customWidth="1"/>
    <col min="10242" max="10242" width="21.3984375" style="1" bestFit="1" customWidth="1"/>
    <col min="10243" max="10245" width="4.09765625" style="1" bestFit="1" customWidth="1"/>
    <col min="10246" max="10247" width="3.5" style="1" customWidth="1"/>
    <col min="10248" max="10249" width="3.69921875" style="1" customWidth="1"/>
    <col min="10250" max="10250" width="4.09765625" style="1" bestFit="1" customWidth="1"/>
    <col min="10251" max="10251" width="2.59765625" style="1" bestFit="1" customWidth="1"/>
    <col min="10252" max="10252" width="3.3984375" style="1" bestFit="1" customWidth="1"/>
    <col min="10253" max="10253" width="2.59765625" style="1" bestFit="1" customWidth="1"/>
    <col min="10254" max="10254" width="3.3984375" style="1" bestFit="1" customWidth="1"/>
    <col min="10255" max="10255" width="2.59765625" style="1" bestFit="1" customWidth="1"/>
    <col min="10256" max="10256" width="4.09765625" style="1" bestFit="1" customWidth="1"/>
    <col min="10257" max="10257" width="3.3984375" style="1" bestFit="1" customWidth="1"/>
    <col min="10258" max="10258" width="4.09765625" style="1" bestFit="1" customWidth="1"/>
    <col min="10259" max="10259" width="3.3984375" style="1" bestFit="1" customWidth="1"/>
    <col min="10260" max="10496" width="11" style="1"/>
    <col min="10497" max="10497" width="5.59765625" style="1" bestFit="1" customWidth="1"/>
    <col min="10498" max="10498" width="21.3984375" style="1" bestFit="1" customWidth="1"/>
    <col min="10499" max="10501" width="4.09765625" style="1" bestFit="1" customWidth="1"/>
    <col min="10502" max="10503" width="3.5" style="1" customWidth="1"/>
    <col min="10504" max="10505" width="3.69921875" style="1" customWidth="1"/>
    <col min="10506" max="10506" width="4.09765625" style="1" bestFit="1" customWidth="1"/>
    <col min="10507" max="10507" width="2.59765625" style="1" bestFit="1" customWidth="1"/>
    <col min="10508" max="10508" width="3.3984375" style="1" bestFit="1" customWidth="1"/>
    <col min="10509" max="10509" width="2.59765625" style="1" bestFit="1" customWidth="1"/>
    <col min="10510" max="10510" width="3.3984375" style="1" bestFit="1" customWidth="1"/>
    <col min="10511" max="10511" width="2.59765625" style="1" bestFit="1" customWidth="1"/>
    <col min="10512" max="10512" width="4.09765625" style="1" bestFit="1" customWidth="1"/>
    <col min="10513" max="10513" width="3.3984375" style="1" bestFit="1" customWidth="1"/>
    <col min="10514" max="10514" width="4.09765625" style="1" bestFit="1" customWidth="1"/>
    <col min="10515" max="10515" width="3.3984375" style="1" bestFit="1" customWidth="1"/>
    <col min="10516" max="10752" width="11" style="1"/>
    <col min="10753" max="10753" width="5.59765625" style="1" bestFit="1" customWidth="1"/>
    <col min="10754" max="10754" width="21.3984375" style="1" bestFit="1" customWidth="1"/>
    <col min="10755" max="10757" width="4.09765625" style="1" bestFit="1" customWidth="1"/>
    <col min="10758" max="10759" width="3.5" style="1" customWidth="1"/>
    <col min="10760" max="10761" width="3.69921875" style="1" customWidth="1"/>
    <col min="10762" max="10762" width="4.09765625" style="1" bestFit="1" customWidth="1"/>
    <col min="10763" max="10763" width="2.59765625" style="1" bestFit="1" customWidth="1"/>
    <col min="10764" max="10764" width="3.3984375" style="1" bestFit="1" customWidth="1"/>
    <col min="10765" max="10765" width="2.59765625" style="1" bestFit="1" customWidth="1"/>
    <col min="10766" max="10766" width="3.3984375" style="1" bestFit="1" customWidth="1"/>
    <col min="10767" max="10767" width="2.59765625" style="1" bestFit="1" customWidth="1"/>
    <col min="10768" max="10768" width="4.09765625" style="1" bestFit="1" customWidth="1"/>
    <col min="10769" max="10769" width="3.3984375" style="1" bestFit="1" customWidth="1"/>
    <col min="10770" max="10770" width="4.09765625" style="1" bestFit="1" customWidth="1"/>
    <col min="10771" max="10771" width="3.3984375" style="1" bestFit="1" customWidth="1"/>
    <col min="10772" max="11008" width="11" style="1"/>
    <col min="11009" max="11009" width="5.59765625" style="1" bestFit="1" customWidth="1"/>
    <col min="11010" max="11010" width="21.3984375" style="1" bestFit="1" customWidth="1"/>
    <col min="11011" max="11013" width="4.09765625" style="1" bestFit="1" customWidth="1"/>
    <col min="11014" max="11015" width="3.5" style="1" customWidth="1"/>
    <col min="11016" max="11017" width="3.69921875" style="1" customWidth="1"/>
    <col min="11018" max="11018" width="4.09765625" style="1" bestFit="1" customWidth="1"/>
    <col min="11019" max="11019" width="2.59765625" style="1" bestFit="1" customWidth="1"/>
    <col min="11020" max="11020" width="3.3984375" style="1" bestFit="1" customWidth="1"/>
    <col min="11021" max="11021" width="2.59765625" style="1" bestFit="1" customWidth="1"/>
    <col min="11022" max="11022" width="3.3984375" style="1" bestFit="1" customWidth="1"/>
    <col min="11023" max="11023" width="2.59765625" style="1" bestFit="1" customWidth="1"/>
    <col min="11024" max="11024" width="4.09765625" style="1" bestFit="1" customWidth="1"/>
    <col min="11025" max="11025" width="3.3984375" style="1" bestFit="1" customWidth="1"/>
    <col min="11026" max="11026" width="4.09765625" style="1" bestFit="1" customWidth="1"/>
    <col min="11027" max="11027" width="3.3984375" style="1" bestFit="1" customWidth="1"/>
    <col min="11028" max="11264" width="11" style="1"/>
    <col min="11265" max="11265" width="5.59765625" style="1" bestFit="1" customWidth="1"/>
    <col min="11266" max="11266" width="21.3984375" style="1" bestFit="1" customWidth="1"/>
    <col min="11267" max="11269" width="4.09765625" style="1" bestFit="1" customWidth="1"/>
    <col min="11270" max="11271" width="3.5" style="1" customWidth="1"/>
    <col min="11272" max="11273" width="3.69921875" style="1" customWidth="1"/>
    <col min="11274" max="11274" width="4.09765625" style="1" bestFit="1" customWidth="1"/>
    <col min="11275" max="11275" width="2.59765625" style="1" bestFit="1" customWidth="1"/>
    <col min="11276" max="11276" width="3.3984375" style="1" bestFit="1" customWidth="1"/>
    <col min="11277" max="11277" width="2.59765625" style="1" bestFit="1" customWidth="1"/>
    <col min="11278" max="11278" width="3.3984375" style="1" bestFit="1" customWidth="1"/>
    <col min="11279" max="11279" width="2.59765625" style="1" bestFit="1" customWidth="1"/>
    <col min="11280" max="11280" width="4.09765625" style="1" bestFit="1" customWidth="1"/>
    <col min="11281" max="11281" width="3.3984375" style="1" bestFit="1" customWidth="1"/>
    <col min="11282" max="11282" width="4.09765625" style="1" bestFit="1" customWidth="1"/>
    <col min="11283" max="11283" width="3.3984375" style="1" bestFit="1" customWidth="1"/>
    <col min="11284" max="11520" width="11" style="1"/>
    <col min="11521" max="11521" width="5.59765625" style="1" bestFit="1" customWidth="1"/>
    <col min="11522" max="11522" width="21.3984375" style="1" bestFit="1" customWidth="1"/>
    <col min="11523" max="11525" width="4.09765625" style="1" bestFit="1" customWidth="1"/>
    <col min="11526" max="11527" width="3.5" style="1" customWidth="1"/>
    <col min="11528" max="11529" width="3.69921875" style="1" customWidth="1"/>
    <col min="11530" max="11530" width="4.09765625" style="1" bestFit="1" customWidth="1"/>
    <col min="11531" max="11531" width="2.59765625" style="1" bestFit="1" customWidth="1"/>
    <col min="11532" max="11532" width="3.3984375" style="1" bestFit="1" customWidth="1"/>
    <col min="11533" max="11533" width="2.59765625" style="1" bestFit="1" customWidth="1"/>
    <col min="11534" max="11534" width="3.3984375" style="1" bestFit="1" customWidth="1"/>
    <col min="11535" max="11535" width="2.59765625" style="1" bestFit="1" customWidth="1"/>
    <col min="11536" max="11536" width="4.09765625" style="1" bestFit="1" customWidth="1"/>
    <col min="11537" max="11537" width="3.3984375" style="1" bestFit="1" customWidth="1"/>
    <col min="11538" max="11538" width="4.09765625" style="1" bestFit="1" customWidth="1"/>
    <col min="11539" max="11539" width="3.3984375" style="1" bestFit="1" customWidth="1"/>
    <col min="11540" max="11776" width="11" style="1"/>
    <col min="11777" max="11777" width="5.59765625" style="1" bestFit="1" customWidth="1"/>
    <col min="11778" max="11778" width="21.3984375" style="1" bestFit="1" customWidth="1"/>
    <col min="11779" max="11781" width="4.09765625" style="1" bestFit="1" customWidth="1"/>
    <col min="11782" max="11783" width="3.5" style="1" customWidth="1"/>
    <col min="11784" max="11785" width="3.69921875" style="1" customWidth="1"/>
    <col min="11786" max="11786" width="4.09765625" style="1" bestFit="1" customWidth="1"/>
    <col min="11787" max="11787" width="2.59765625" style="1" bestFit="1" customWidth="1"/>
    <col min="11788" max="11788" width="3.3984375" style="1" bestFit="1" customWidth="1"/>
    <col min="11789" max="11789" width="2.59765625" style="1" bestFit="1" customWidth="1"/>
    <col min="11790" max="11790" width="3.3984375" style="1" bestFit="1" customWidth="1"/>
    <col min="11791" max="11791" width="2.59765625" style="1" bestFit="1" customWidth="1"/>
    <col min="11792" max="11792" width="4.09765625" style="1" bestFit="1" customWidth="1"/>
    <col min="11793" max="11793" width="3.3984375" style="1" bestFit="1" customWidth="1"/>
    <col min="11794" max="11794" width="4.09765625" style="1" bestFit="1" customWidth="1"/>
    <col min="11795" max="11795" width="3.3984375" style="1" bestFit="1" customWidth="1"/>
    <col min="11796" max="12032" width="11" style="1"/>
    <col min="12033" max="12033" width="5.59765625" style="1" bestFit="1" customWidth="1"/>
    <col min="12034" max="12034" width="21.3984375" style="1" bestFit="1" customWidth="1"/>
    <col min="12035" max="12037" width="4.09765625" style="1" bestFit="1" customWidth="1"/>
    <col min="12038" max="12039" width="3.5" style="1" customWidth="1"/>
    <col min="12040" max="12041" width="3.69921875" style="1" customWidth="1"/>
    <col min="12042" max="12042" width="4.09765625" style="1" bestFit="1" customWidth="1"/>
    <col min="12043" max="12043" width="2.59765625" style="1" bestFit="1" customWidth="1"/>
    <col min="12044" max="12044" width="3.3984375" style="1" bestFit="1" customWidth="1"/>
    <col min="12045" max="12045" width="2.59765625" style="1" bestFit="1" customWidth="1"/>
    <col min="12046" max="12046" width="3.3984375" style="1" bestFit="1" customWidth="1"/>
    <col min="12047" max="12047" width="2.59765625" style="1" bestFit="1" customWidth="1"/>
    <col min="12048" max="12048" width="4.09765625" style="1" bestFit="1" customWidth="1"/>
    <col min="12049" max="12049" width="3.3984375" style="1" bestFit="1" customWidth="1"/>
    <col min="12050" max="12050" width="4.09765625" style="1" bestFit="1" customWidth="1"/>
    <col min="12051" max="12051" width="3.3984375" style="1" bestFit="1" customWidth="1"/>
    <col min="12052" max="12288" width="11" style="1"/>
    <col min="12289" max="12289" width="5.59765625" style="1" bestFit="1" customWidth="1"/>
    <col min="12290" max="12290" width="21.3984375" style="1" bestFit="1" customWidth="1"/>
    <col min="12291" max="12293" width="4.09765625" style="1" bestFit="1" customWidth="1"/>
    <col min="12294" max="12295" width="3.5" style="1" customWidth="1"/>
    <col min="12296" max="12297" width="3.69921875" style="1" customWidth="1"/>
    <col min="12298" max="12298" width="4.09765625" style="1" bestFit="1" customWidth="1"/>
    <col min="12299" max="12299" width="2.59765625" style="1" bestFit="1" customWidth="1"/>
    <col min="12300" max="12300" width="3.3984375" style="1" bestFit="1" customWidth="1"/>
    <col min="12301" max="12301" width="2.59765625" style="1" bestFit="1" customWidth="1"/>
    <col min="12302" max="12302" width="3.3984375" style="1" bestFit="1" customWidth="1"/>
    <col min="12303" max="12303" width="2.59765625" style="1" bestFit="1" customWidth="1"/>
    <col min="12304" max="12304" width="4.09765625" style="1" bestFit="1" customWidth="1"/>
    <col min="12305" max="12305" width="3.3984375" style="1" bestFit="1" customWidth="1"/>
    <col min="12306" max="12306" width="4.09765625" style="1" bestFit="1" customWidth="1"/>
    <col min="12307" max="12307" width="3.3984375" style="1" bestFit="1" customWidth="1"/>
    <col min="12308" max="12544" width="11" style="1"/>
    <col min="12545" max="12545" width="5.59765625" style="1" bestFit="1" customWidth="1"/>
    <col min="12546" max="12546" width="21.3984375" style="1" bestFit="1" customWidth="1"/>
    <col min="12547" max="12549" width="4.09765625" style="1" bestFit="1" customWidth="1"/>
    <col min="12550" max="12551" width="3.5" style="1" customWidth="1"/>
    <col min="12552" max="12553" width="3.69921875" style="1" customWidth="1"/>
    <col min="12554" max="12554" width="4.09765625" style="1" bestFit="1" customWidth="1"/>
    <col min="12555" max="12555" width="2.59765625" style="1" bestFit="1" customWidth="1"/>
    <col min="12556" max="12556" width="3.3984375" style="1" bestFit="1" customWidth="1"/>
    <col min="12557" max="12557" width="2.59765625" style="1" bestFit="1" customWidth="1"/>
    <col min="12558" max="12558" width="3.3984375" style="1" bestFit="1" customWidth="1"/>
    <col min="12559" max="12559" width="2.59765625" style="1" bestFit="1" customWidth="1"/>
    <col min="12560" max="12560" width="4.09765625" style="1" bestFit="1" customWidth="1"/>
    <col min="12561" max="12561" width="3.3984375" style="1" bestFit="1" customWidth="1"/>
    <col min="12562" max="12562" width="4.09765625" style="1" bestFit="1" customWidth="1"/>
    <col min="12563" max="12563" width="3.3984375" style="1" bestFit="1" customWidth="1"/>
    <col min="12564" max="12800" width="11" style="1"/>
    <col min="12801" max="12801" width="5.59765625" style="1" bestFit="1" customWidth="1"/>
    <col min="12802" max="12802" width="21.3984375" style="1" bestFit="1" customWidth="1"/>
    <col min="12803" max="12805" width="4.09765625" style="1" bestFit="1" customWidth="1"/>
    <col min="12806" max="12807" width="3.5" style="1" customWidth="1"/>
    <col min="12808" max="12809" width="3.69921875" style="1" customWidth="1"/>
    <col min="12810" max="12810" width="4.09765625" style="1" bestFit="1" customWidth="1"/>
    <col min="12811" max="12811" width="2.59765625" style="1" bestFit="1" customWidth="1"/>
    <col min="12812" max="12812" width="3.3984375" style="1" bestFit="1" customWidth="1"/>
    <col min="12813" max="12813" width="2.59765625" style="1" bestFit="1" customWidth="1"/>
    <col min="12814" max="12814" width="3.3984375" style="1" bestFit="1" customWidth="1"/>
    <col min="12815" max="12815" width="2.59765625" style="1" bestFit="1" customWidth="1"/>
    <col min="12816" max="12816" width="4.09765625" style="1" bestFit="1" customWidth="1"/>
    <col min="12817" max="12817" width="3.3984375" style="1" bestFit="1" customWidth="1"/>
    <col min="12818" max="12818" width="4.09765625" style="1" bestFit="1" customWidth="1"/>
    <col min="12819" max="12819" width="3.3984375" style="1" bestFit="1" customWidth="1"/>
    <col min="12820" max="13056" width="11" style="1"/>
    <col min="13057" max="13057" width="5.59765625" style="1" bestFit="1" customWidth="1"/>
    <col min="13058" max="13058" width="21.3984375" style="1" bestFit="1" customWidth="1"/>
    <col min="13059" max="13061" width="4.09765625" style="1" bestFit="1" customWidth="1"/>
    <col min="13062" max="13063" width="3.5" style="1" customWidth="1"/>
    <col min="13064" max="13065" width="3.69921875" style="1" customWidth="1"/>
    <col min="13066" max="13066" width="4.09765625" style="1" bestFit="1" customWidth="1"/>
    <col min="13067" max="13067" width="2.59765625" style="1" bestFit="1" customWidth="1"/>
    <col min="13068" max="13068" width="3.3984375" style="1" bestFit="1" customWidth="1"/>
    <col min="13069" max="13069" width="2.59765625" style="1" bestFit="1" customWidth="1"/>
    <col min="13070" max="13070" width="3.3984375" style="1" bestFit="1" customWidth="1"/>
    <col min="13071" max="13071" width="2.59765625" style="1" bestFit="1" customWidth="1"/>
    <col min="13072" max="13072" width="4.09765625" style="1" bestFit="1" customWidth="1"/>
    <col min="13073" max="13073" width="3.3984375" style="1" bestFit="1" customWidth="1"/>
    <col min="13074" max="13074" width="4.09765625" style="1" bestFit="1" customWidth="1"/>
    <col min="13075" max="13075" width="3.3984375" style="1" bestFit="1" customWidth="1"/>
    <col min="13076" max="13312" width="11" style="1"/>
    <col min="13313" max="13313" width="5.59765625" style="1" bestFit="1" customWidth="1"/>
    <col min="13314" max="13314" width="21.3984375" style="1" bestFit="1" customWidth="1"/>
    <col min="13315" max="13317" width="4.09765625" style="1" bestFit="1" customWidth="1"/>
    <col min="13318" max="13319" width="3.5" style="1" customWidth="1"/>
    <col min="13320" max="13321" width="3.69921875" style="1" customWidth="1"/>
    <col min="13322" max="13322" width="4.09765625" style="1" bestFit="1" customWidth="1"/>
    <col min="13323" max="13323" width="2.59765625" style="1" bestFit="1" customWidth="1"/>
    <col min="13324" max="13324" width="3.3984375" style="1" bestFit="1" customWidth="1"/>
    <col min="13325" max="13325" width="2.59765625" style="1" bestFit="1" customWidth="1"/>
    <col min="13326" max="13326" width="3.3984375" style="1" bestFit="1" customWidth="1"/>
    <col min="13327" max="13327" width="2.59765625" style="1" bestFit="1" customWidth="1"/>
    <col min="13328" max="13328" width="4.09765625" style="1" bestFit="1" customWidth="1"/>
    <col min="13329" max="13329" width="3.3984375" style="1" bestFit="1" customWidth="1"/>
    <col min="13330" max="13330" width="4.09765625" style="1" bestFit="1" customWidth="1"/>
    <col min="13331" max="13331" width="3.3984375" style="1" bestFit="1" customWidth="1"/>
    <col min="13332" max="13568" width="11" style="1"/>
    <col min="13569" max="13569" width="5.59765625" style="1" bestFit="1" customWidth="1"/>
    <col min="13570" max="13570" width="21.3984375" style="1" bestFit="1" customWidth="1"/>
    <col min="13571" max="13573" width="4.09765625" style="1" bestFit="1" customWidth="1"/>
    <col min="13574" max="13575" width="3.5" style="1" customWidth="1"/>
    <col min="13576" max="13577" width="3.69921875" style="1" customWidth="1"/>
    <col min="13578" max="13578" width="4.09765625" style="1" bestFit="1" customWidth="1"/>
    <col min="13579" max="13579" width="2.59765625" style="1" bestFit="1" customWidth="1"/>
    <col min="13580" max="13580" width="3.3984375" style="1" bestFit="1" customWidth="1"/>
    <col min="13581" max="13581" width="2.59765625" style="1" bestFit="1" customWidth="1"/>
    <col min="13582" max="13582" width="3.3984375" style="1" bestFit="1" customWidth="1"/>
    <col min="13583" max="13583" width="2.59765625" style="1" bestFit="1" customWidth="1"/>
    <col min="13584" max="13584" width="4.09765625" style="1" bestFit="1" customWidth="1"/>
    <col min="13585" max="13585" width="3.3984375" style="1" bestFit="1" customWidth="1"/>
    <col min="13586" max="13586" width="4.09765625" style="1" bestFit="1" customWidth="1"/>
    <col min="13587" max="13587" width="3.3984375" style="1" bestFit="1" customWidth="1"/>
    <col min="13588" max="13824" width="11" style="1"/>
    <col min="13825" max="13825" width="5.59765625" style="1" bestFit="1" customWidth="1"/>
    <col min="13826" max="13826" width="21.3984375" style="1" bestFit="1" customWidth="1"/>
    <col min="13827" max="13829" width="4.09765625" style="1" bestFit="1" customWidth="1"/>
    <col min="13830" max="13831" width="3.5" style="1" customWidth="1"/>
    <col min="13832" max="13833" width="3.69921875" style="1" customWidth="1"/>
    <col min="13834" max="13834" width="4.09765625" style="1" bestFit="1" customWidth="1"/>
    <col min="13835" max="13835" width="2.59765625" style="1" bestFit="1" customWidth="1"/>
    <col min="13836" max="13836" width="3.3984375" style="1" bestFit="1" customWidth="1"/>
    <col min="13837" max="13837" width="2.59765625" style="1" bestFit="1" customWidth="1"/>
    <col min="13838" max="13838" width="3.3984375" style="1" bestFit="1" customWidth="1"/>
    <col min="13839" max="13839" width="2.59765625" style="1" bestFit="1" customWidth="1"/>
    <col min="13840" max="13840" width="4.09765625" style="1" bestFit="1" customWidth="1"/>
    <col min="13841" max="13841" width="3.3984375" style="1" bestFit="1" customWidth="1"/>
    <col min="13842" max="13842" width="4.09765625" style="1" bestFit="1" customWidth="1"/>
    <col min="13843" max="13843" width="3.3984375" style="1" bestFit="1" customWidth="1"/>
    <col min="13844" max="14080" width="11" style="1"/>
    <col min="14081" max="14081" width="5.59765625" style="1" bestFit="1" customWidth="1"/>
    <col min="14082" max="14082" width="21.3984375" style="1" bestFit="1" customWidth="1"/>
    <col min="14083" max="14085" width="4.09765625" style="1" bestFit="1" customWidth="1"/>
    <col min="14086" max="14087" width="3.5" style="1" customWidth="1"/>
    <col min="14088" max="14089" width="3.69921875" style="1" customWidth="1"/>
    <col min="14090" max="14090" width="4.09765625" style="1" bestFit="1" customWidth="1"/>
    <col min="14091" max="14091" width="2.59765625" style="1" bestFit="1" customWidth="1"/>
    <col min="14092" max="14092" width="3.3984375" style="1" bestFit="1" customWidth="1"/>
    <col min="14093" max="14093" width="2.59765625" style="1" bestFit="1" customWidth="1"/>
    <col min="14094" max="14094" width="3.3984375" style="1" bestFit="1" customWidth="1"/>
    <col min="14095" max="14095" width="2.59765625" style="1" bestFit="1" customWidth="1"/>
    <col min="14096" max="14096" width="4.09765625" style="1" bestFit="1" customWidth="1"/>
    <col min="14097" max="14097" width="3.3984375" style="1" bestFit="1" customWidth="1"/>
    <col min="14098" max="14098" width="4.09765625" style="1" bestFit="1" customWidth="1"/>
    <col min="14099" max="14099" width="3.3984375" style="1" bestFit="1" customWidth="1"/>
    <col min="14100" max="14336" width="11" style="1"/>
    <col min="14337" max="14337" width="5.59765625" style="1" bestFit="1" customWidth="1"/>
    <col min="14338" max="14338" width="21.3984375" style="1" bestFit="1" customWidth="1"/>
    <col min="14339" max="14341" width="4.09765625" style="1" bestFit="1" customWidth="1"/>
    <col min="14342" max="14343" width="3.5" style="1" customWidth="1"/>
    <col min="14344" max="14345" width="3.69921875" style="1" customWidth="1"/>
    <col min="14346" max="14346" width="4.09765625" style="1" bestFit="1" customWidth="1"/>
    <col min="14347" max="14347" width="2.59765625" style="1" bestFit="1" customWidth="1"/>
    <col min="14348" max="14348" width="3.3984375" style="1" bestFit="1" customWidth="1"/>
    <col min="14349" max="14349" width="2.59765625" style="1" bestFit="1" customWidth="1"/>
    <col min="14350" max="14350" width="3.3984375" style="1" bestFit="1" customWidth="1"/>
    <col min="14351" max="14351" width="2.59765625" style="1" bestFit="1" customWidth="1"/>
    <col min="14352" max="14352" width="4.09765625" style="1" bestFit="1" customWidth="1"/>
    <col min="14353" max="14353" width="3.3984375" style="1" bestFit="1" customWidth="1"/>
    <col min="14354" max="14354" width="4.09765625" style="1" bestFit="1" customWidth="1"/>
    <col min="14355" max="14355" width="3.3984375" style="1" bestFit="1" customWidth="1"/>
    <col min="14356" max="14592" width="11" style="1"/>
    <col min="14593" max="14593" width="5.59765625" style="1" bestFit="1" customWidth="1"/>
    <col min="14594" max="14594" width="21.3984375" style="1" bestFit="1" customWidth="1"/>
    <col min="14595" max="14597" width="4.09765625" style="1" bestFit="1" customWidth="1"/>
    <col min="14598" max="14599" width="3.5" style="1" customWidth="1"/>
    <col min="14600" max="14601" width="3.69921875" style="1" customWidth="1"/>
    <col min="14602" max="14602" width="4.09765625" style="1" bestFit="1" customWidth="1"/>
    <col min="14603" max="14603" width="2.59765625" style="1" bestFit="1" customWidth="1"/>
    <col min="14604" max="14604" width="3.3984375" style="1" bestFit="1" customWidth="1"/>
    <col min="14605" max="14605" width="2.59765625" style="1" bestFit="1" customWidth="1"/>
    <col min="14606" max="14606" width="3.3984375" style="1" bestFit="1" customWidth="1"/>
    <col min="14607" max="14607" width="2.59765625" style="1" bestFit="1" customWidth="1"/>
    <col min="14608" max="14608" width="4.09765625" style="1" bestFit="1" customWidth="1"/>
    <col min="14609" max="14609" width="3.3984375" style="1" bestFit="1" customWidth="1"/>
    <col min="14610" max="14610" width="4.09765625" style="1" bestFit="1" customWidth="1"/>
    <col min="14611" max="14611" width="3.3984375" style="1" bestFit="1" customWidth="1"/>
    <col min="14612" max="14848" width="11" style="1"/>
    <col min="14849" max="14849" width="5.59765625" style="1" bestFit="1" customWidth="1"/>
    <col min="14850" max="14850" width="21.3984375" style="1" bestFit="1" customWidth="1"/>
    <col min="14851" max="14853" width="4.09765625" style="1" bestFit="1" customWidth="1"/>
    <col min="14854" max="14855" width="3.5" style="1" customWidth="1"/>
    <col min="14856" max="14857" width="3.69921875" style="1" customWidth="1"/>
    <col min="14858" max="14858" width="4.09765625" style="1" bestFit="1" customWidth="1"/>
    <col min="14859" max="14859" width="2.59765625" style="1" bestFit="1" customWidth="1"/>
    <col min="14860" max="14860" width="3.3984375" style="1" bestFit="1" customWidth="1"/>
    <col min="14861" max="14861" width="2.59765625" style="1" bestFit="1" customWidth="1"/>
    <col min="14862" max="14862" width="3.3984375" style="1" bestFit="1" customWidth="1"/>
    <col min="14863" max="14863" width="2.59765625" style="1" bestFit="1" customWidth="1"/>
    <col min="14864" max="14864" width="4.09765625" style="1" bestFit="1" customWidth="1"/>
    <col min="14865" max="14865" width="3.3984375" style="1" bestFit="1" customWidth="1"/>
    <col min="14866" max="14866" width="4.09765625" style="1" bestFit="1" customWidth="1"/>
    <col min="14867" max="14867" width="3.3984375" style="1" bestFit="1" customWidth="1"/>
    <col min="14868" max="15104" width="11" style="1"/>
    <col min="15105" max="15105" width="5.59765625" style="1" bestFit="1" customWidth="1"/>
    <col min="15106" max="15106" width="21.3984375" style="1" bestFit="1" customWidth="1"/>
    <col min="15107" max="15109" width="4.09765625" style="1" bestFit="1" customWidth="1"/>
    <col min="15110" max="15111" width="3.5" style="1" customWidth="1"/>
    <col min="15112" max="15113" width="3.69921875" style="1" customWidth="1"/>
    <col min="15114" max="15114" width="4.09765625" style="1" bestFit="1" customWidth="1"/>
    <col min="15115" max="15115" width="2.59765625" style="1" bestFit="1" customWidth="1"/>
    <col min="15116" max="15116" width="3.3984375" style="1" bestFit="1" customWidth="1"/>
    <col min="15117" max="15117" width="2.59765625" style="1" bestFit="1" customWidth="1"/>
    <col min="15118" max="15118" width="3.3984375" style="1" bestFit="1" customWidth="1"/>
    <col min="15119" max="15119" width="2.59765625" style="1" bestFit="1" customWidth="1"/>
    <col min="15120" max="15120" width="4.09765625" style="1" bestFit="1" customWidth="1"/>
    <col min="15121" max="15121" width="3.3984375" style="1" bestFit="1" customWidth="1"/>
    <col min="15122" max="15122" width="4.09765625" style="1" bestFit="1" customWidth="1"/>
    <col min="15123" max="15123" width="3.3984375" style="1" bestFit="1" customWidth="1"/>
    <col min="15124" max="15360" width="11" style="1"/>
    <col min="15361" max="15361" width="5.59765625" style="1" bestFit="1" customWidth="1"/>
    <col min="15362" max="15362" width="21.3984375" style="1" bestFit="1" customWidth="1"/>
    <col min="15363" max="15365" width="4.09765625" style="1" bestFit="1" customWidth="1"/>
    <col min="15366" max="15367" width="3.5" style="1" customWidth="1"/>
    <col min="15368" max="15369" width="3.69921875" style="1" customWidth="1"/>
    <col min="15370" max="15370" width="4.09765625" style="1" bestFit="1" customWidth="1"/>
    <col min="15371" max="15371" width="2.59765625" style="1" bestFit="1" customWidth="1"/>
    <col min="15372" max="15372" width="3.3984375" style="1" bestFit="1" customWidth="1"/>
    <col min="15373" max="15373" width="2.59765625" style="1" bestFit="1" customWidth="1"/>
    <col min="15374" max="15374" width="3.3984375" style="1" bestFit="1" customWidth="1"/>
    <col min="15375" max="15375" width="2.59765625" style="1" bestFit="1" customWidth="1"/>
    <col min="15376" max="15376" width="4.09765625" style="1" bestFit="1" customWidth="1"/>
    <col min="15377" max="15377" width="3.3984375" style="1" bestFit="1" customWidth="1"/>
    <col min="15378" max="15378" width="4.09765625" style="1" bestFit="1" customWidth="1"/>
    <col min="15379" max="15379" width="3.3984375" style="1" bestFit="1" customWidth="1"/>
    <col min="15380" max="15616" width="11" style="1"/>
    <col min="15617" max="15617" width="5.59765625" style="1" bestFit="1" customWidth="1"/>
    <col min="15618" max="15618" width="21.3984375" style="1" bestFit="1" customWidth="1"/>
    <col min="15619" max="15621" width="4.09765625" style="1" bestFit="1" customWidth="1"/>
    <col min="15622" max="15623" width="3.5" style="1" customWidth="1"/>
    <col min="15624" max="15625" width="3.69921875" style="1" customWidth="1"/>
    <col min="15626" max="15626" width="4.09765625" style="1" bestFit="1" customWidth="1"/>
    <col min="15627" max="15627" width="2.59765625" style="1" bestFit="1" customWidth="1"/>
    <col min="15628" max="15628" width="3.3984375" style="1" bestFit="1" customWidth="1"/>
    <col min="15629" max="15629" width="2.59765625" style="1" bestFit="1" customWidth="1"/>
    <col min="15630" max="15630" width="3.3984375" style="1" bestFit="1" customWidth="1"/>
    <col min="15631" max="15631" width="2.59765625" style="1" bestFit="1" customWidth="1"/>
    <col min="15632" max="15632" width="4.09765625" style="1" bestFit="1" customWidth="1"/>
    <col min="15633" max="15633" width="3.3984375" style="1" bestFit="1" customWidth="1"/>
    <col min="15634" max="15634" width="4.09765625" style="1" bestFit="1" customWidth="1"/>
    <col min="15635" max="15635" width="3.3984375" style="1" bestFit="1" customWidth="1"/>
    <col min="15636" max="15872" width="11" style="1"/>
    <col min="15873" max="15873" width="5.59765625" style="1" bestFit="1" customWidth="1"/>
    <col min="15874" max="15874" width="21.3984375" style="1" bestFit="1" customWidth="1"/>
    <col min="15875" max="15877" width="4.09765625" style="1" bestFit="1" customWidth="1"/>
    <col min="15878" max="15879" width="3.5" style="1" customWidth="1"/>
    <col min="15880" max="15881" width="3.69921875" style="1" customWidth="1"/>
    <col min="15882" max="15882" width="4.09765625" style="1" bestFit="1" customWidth="1"/>
    <col min="15883" max="15883" width="2.59765625" style="1" bestFit="1" customWidth="1"/>
    <col min="15884" max="15884" width="3.3984375" style="1" bestFit="1" customWidth="1"/>
    <col min="15885" max="15885" width="2.59765625" style="1" bestFit="1" customWidth="1"/>
    <col min="15886" max="15886" width="3.3984375" style="1" bestFit="1" customWidth="1"/>
    <col min="15887" max="15887" width="2.59765625" style="1" bestFit="1" customWidth="1"/>
    <col min="15888" max="15888" width="4.09765625" style="1" bestFit="1" customWidth="1"/>
    <col min="15889" max="15889" width="3.3984375" style="1" bestFit="1" customWidth="1"/>
    <col min="15890" max="15890" width="4.09765625" style="1" bestFit="1" customWidth="1"/>
    <col min="15891" max="15891" width="3.3984375" style="1" bestFit="1" customWidth="1"/>
    <col min="15892" max="16128" width="11" style="1"/>
    <col min="16129" max="16129" width="5.59765625" style="1" bestFit="1" customWidth="1"/>
    <col min="16130" max="16130" width="21.3984375" style="1" bestFit="1" customWidth="1"/>
    <col min="16131" max="16133" width="4.09765625" style="1" bestFit="1" customWidth="1"/>
    <col min="16134" max="16135" width="3.5" style="1" customWidth="1"/>
    <col min="16136" max="16137" width="3.69921875" style="1" customWidth="1"/>
    <col min="16138" max="16138" width="4.09765625" style="1" bestFit="1" customWidth="1"/>
    <col min="16139" max="16139" width="2.59765625" style="1" bestFit="1" customWidth="1"/>
    <col min="16140" max="16140" width="3.3984375" style="1" bestFit="1" customWidth="1"/>
    <col min="16141" max="16141" width="2.59765625" style="1" bestFit="1" customWidth="1"/>
    <col min="16142" max="16142" width="3.3984375" style="1" bestFit="1" customWidth="1"/>
    <col min="16143" max="16143" width="2.59765625" style="1" bestFit="1" customWidth="1"/>
    <col min="16144" max="16144" width="4.09765625" style="1" bestFit="1" customWidth="1"/>
    <col min="16145" max="16145" width="3.3984375" style="1" bestFit="1" customWidth="1"/>
    <col min="16146" max="16146" width="4.09765625" style="1" bestFit="1" customWidth="1"/>
    <col min="16147" max="16147" width="3.3984375" style="1" bestFit="1" customWidth="1"/>
    <col min="16148" max="16384" width="11" style="1"/>
  </cols>
  <sheetData>
    <row r="1" spans="1:22" ht="12.9" customHeight="1" x14ac:dyDescent="0.3">
      <c r="A1" s="40"/>
      <c r="B1" s="41" t="s">
        <v>3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  <c r="U1" s="8" t="s">
        <v>237</v>
      </c>
      <c r="V1" s="10">
        <v>45107</v>
      </c>
    </row>
    <row r="2" spans="1:22" ht="11.1" customHeight="1" x14ac:dyDescent="0.3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22" ht="15.9" customHeight="1" x14ac:dyDescent="0.3">
      <c r="A3" s="4">
        <v>11090001</v>
      </c>
      <c r="B3" s="4" t="str">
        <f>VLOOKUP(A3,Param!A:B,2,FALSE)</f>
        <v>PPC FUXEEN</v>
      </c>
      <c r="C3" s="2">
        <v>56</v>
      </c>
      <c r="D3" s="2">
        <v>14</v>
      </c>
      <c r="E3" s="2">
        <v>70</v>
      </c>
      <c r="F3" s="5">
        <v>1</v>
      </c>
      <c r="G3" s="5">
        <v>1</v>
      </c>
      <c r="H3" s="5">
        <v>4</v>
      </c>
      <c r="I3" s="5">
        <v>1</v>
      </c>
      <c r="J3" s="5">
        <v>2</v>
      </c>
      <c r="K3" s="5">
        <v>4</v>
      </c>
      <c r="L3" s="5">
        <v>2</v>
      </c>
      <c r="M3" s="5">
        <v>0</v>
      </c>
      <c r="N3" s="5">
        <v>2</v>
      </c>
      <c r="O3" s="5">
        <v>0</v>
      </c>
      <c r="P3" s="5">
        <v>17</v>
      </c>
      <c r="Q3" s="5">
        <v>3</v>
      </c>
      <c r="R3" s="5">
        <v>28</v>
      </c>
      <c r="S3" s="5">
        <v>5</v>
      </c>
    </row>
    <row r="4" spans="1:22" ht="15.9" customHeight="1" x14ac:dyDescent="0.3">
      <c r="A4" s="4">
        <v>11090002</v>
      </c>
      <c r="B4" s="4" t="str">
        <f>VLOOKUP(A4,Param!A:B,2,FALSE)</f>
        <v>CP ST GIRONNAIS</v>
      </c>
      <c r="C4" s="2">
        <v>58</v>
      </c>
      <c r="D4" s="2">
        <v>6</v>
      </c>
      <c r="E4" s="2">
        <v>64</v>
      </c>
      <c r="F4" s="5">
        <v>3</v>
      </c>
      <c r="G4" s="5">
        <v>0</v>
      </c>
      <c r="H4" s="5">
        <v>6</v>
      </c>
      <c r="I4" s="5">
        <v>1</v>
      </c>
      <c r="J4" s="5">
        <v>11</v>
      </c>
      <c r="K4" s="5">
        <v>1</v>
      </c>
      <c r="L4" s="5">
        <v>4</v>
      </c>
      <c r="M4" s="5">
        <v>0</v>
      </c>
      <c r="N4" s="5">
        <v>2</v>
      </c>
      <c r="O4" s="5">
        <v>0</v>
      </c>
      <c r="P4" s="5">
        <v>10</v>
      </c>
      <c r="Q4" s="5">
        <v>1</v>
      </c>
      <c r="R4" s="5">
        <v>22</v>
      </c>
      <c r="S4" s="5">
        <v>3</v>
      </c>
    </row>
    <row r="5" spans="1:22" ht="15.9" customHeight="1" x14ac:dyDescent="0.3">
      <c r="A5" s="4">
        <v>11090009</v>
      </c>
      <c r="B5" s="4" t="str">
        <f>VLOOKUP(A5,Param!A:B,2,FALSE)</f>
        <v>PPC APPAMEEN</v>
      </c>
      <c r="C5" s="2">
        <v>17</v>
      </c>
      <c r="D5" s="2">
        <v>1</v>
      </c>
      <c r="E5" s="2">
        <v>18</v>
      </c>
      <c r="F5" s="5">
        <v>0</v>
      </c>
      <c r="G5" s="5">
        <v>0</v>
      </c>
      <c r="H5" s="5">
        <v>1</v>
      </c>
      <c r="I5" s="5">
        <v>0</v>
      </c>
      <c r="J5" s="5">
        <v>6</v>
      </c>
      <c r="K5" s="5">
        <v>0</v>
      </c>
      <c r="L5" s="5">
        <v>3</v>
      </c>
      <c r="M5" s="5">
        <v>0</v>
      </c>
      <c r="N5" s="5">
        <v>1</v>
      </c>
      <c r="O5" s="5">
        <v>0</v>
      </c>
      <c r="P5" s="5">
        <v>1</v>
      </c>
      <c r="Q5" s="5">
        <v>0</v>
      </c>
      <c r="R5" s="5">
        <v>5</v>
      </c>
      <c r="S5" s="5">
        <v>1</v>
      </c>
    </row>
    <row r="6" spans="1:22" ht="15.9" customHeight="1" x14ac:dyDescent="0.3">
      <c r="A6" s="4">
        <v>11090014</v>
      </c>
      <c r="B6" s="4" t="str">
        <f>VLOOKUP(A6,Param!A:B,2,FALSE)</f>
        <v>ATT PAYS D OLMES</v>
      </c>
      <c r="C6" s="2">
        <v>25</v>
      </c>
      <c r="D6" s="2">
        <v>10</v>
      </c>
      <c r="E6" s="2">
        <v>35</v>
      </c>
      <c r="F6" s="5">
        <v>0</v>
      </c>
      <c r="G6" s="5">
        <v>0</v>
      </c>
      <c r="H6" s="5">
        <v>3</v>
      </c>
      <c r="I6" s="5">
        <v>1</v>
      </c>
      <c r="J6" s="5">
        <v>2</v>
      </c>
      <c r="K6" s="5">
        <v>1</v>
      </c>
      <c r="L6" s="5">
        <v>3</v>
      </c>
      <c r="M6" s="5">
        <v>2</v>
      </c>
      <c r="N6" s="5">
        <v>1</v>
      </c>
      <c r="O6" s="5">
        <v>1</v>
      </c>
      <c r="P6" s="5">
        <v>4</v>
      </c>
      <c r="Q6" s="5">
        <v>1</v>
      </c>
      <c r="R6" s="5">
        <v>12</v>
      </c>
      <c r="S6" s="5">
        <v>4</v>
      </c>
    </row>
    <row r="7" spans="1:22" ht="15.9" customHeight="1" x14ac:dyDescent="0.3">
      <c r="A7" s="4">
        <v>11090019</v>
      </c>
      <c r="B7" s="4" t="str">
        <f>VLOOKUP(A7,Param!A:B,2,FALSE)</f>
        <v>TENNIS DE TABLE CRITOURIEN</v>
      </c>
      <c r="C7" s="2">
        <v>41</v>
      </c>
      <c r="D7" s="2">
        <v>5</v>
      </c>
      <c r="E7" s="2">
        <v>46</v>
      </c>
      <c r="F7" s="5">
        <v>0</v>
      </c>
      <c r="G7" s="5">
        <v>0</v>
      </c>
      <c r="H7" s="5">
        <v>7</v>
      </c>
      <c r="I7" s="5">
        <v>1</v>
      </c>
      <c r="J7" s="5">
        <v>2</v>
      </c>
      <c r="K7" s="5">
        <v>0</v>
      </c>
      <c r="L7" s="5">
        <v>2</v>
      </c>
      <c r="M7" s="5">
        <v>0</v>
      </c>
      <c r="N7" s="5">
        <v>3</v>
      </c>
      <c r="O7" s="5">
        <v>0</v>
      </c>
      <c r="P7" s="5">
        <v>10</v>
      </c>
      <c r="Q7" s="5">
        <v>1</v>
      </c>
      <c r="R7" s="5">
        <v>17</v>
      </c>
      <c r="S7" s="5">
        <v>3</v>
      </c>
    </row>
    <row r="8" spans="1:22" ht="15.9" customHeight="1" x14ac:dyDescent="0.3">
      <c r="A8" s="4">
        <v>11110001</v>
      </c>
      <c r="B8" s="4" t="str">
        <f>VLOOKUP(A8,Param!A:B,2,FALSE)</f>
        <v>NEVIAN TT 2001</v>
      </c>
      <c r="C8" s="2">
        <v>15</v>
      </c>
      <c r="D8" s="2">
        <v>5</v>
      </c>
      <c r="E8" s="2">
        <v>20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3</v>
      </c>
      <c r="Q8" s="5">
        <v>2</v>
      </c>
      <c r="R8" s="5">
        <v>12</v>
      </c>
      <c r="S8" s="5">
        <v>3</v>
      </c>
    </row>
    <row r="9" spans="1:22" ht="15.9" customHeight="1" x14ac:dyDescent="0.3">
      <c r="A9" s="4">
        <v>11110009</v>
      </c>
      <c r="B9" s="4" t="str">
        <f>VLOOKUP(A9,Param!A:B,2,FALSE)</f>
        <v>LIMOUX TT</v>
      </c>
      <c r="C9" s="2">
        <v>26</v>
      </c>
      <c r="D9" s="2">
        <v>1</v>
      </c>
      <c r="E9" s="2">
        <v>27</v>
      </c>
      <c r="F9" s="5">
        <v>0</v>
      </c>
      <c r="G9" s="5">
        <v>0</v>
      </c>
      <c r="H9" s="5">
        <v>0</v>
      </c>
      <c r="I9" s="5">
        <v>0</v>
      </c>
      <c r="J9" s="5">
        <v>3</v>
      </c>
      <c r="K9" s="5">
        <v>0</v>
      </c>
      <c r="L9" s="5">
        <v>0</v>
      </c>
      <c r="M9" s="5">
        <v>0</v>
      </c>
      <c r="N9" s="5">
        <v>3</v>
      </c>
      <c r="O9" s="5">
        <v>1</v>
      </c>
      <c r="P9" s="5">
        <v>6</v>
      </c>
      <c r="Q9" s="5">
        <v>0</v>
      </c>
      <c r="R9" s="5">
        <v>14</v>
      </c>
      <c r="S9" s="5">
        <v>0</v>
      </c>
    </row>
    <row r="10" spans="1:22" ht="15.9" customHeight="1" x14ac:dyDescent="0.3">
      <c r="A10" s="4">
        <v>11110013</v>
      </c>
      <c r="B10" s="4" t="str">
        <f>VLOOKUP(A10,Param!A:B,2,FALSE)</f>
        <v>TREBES  TT</v>
      </c>
      <c r="C10" s="2">
        <v>59</v>
      </c>
      <c r="D10" s="2">
        <v>10</v>
      </c>
      <c r="E10" s="2">
        <v>69</v>
      </c>
      <c r="F10" s="5">
        <v>3</v>
      </c>
      <c r="G10" s="5">
        <v>1</v>
      </c>
      <c r="H10" s="5">
        <v>3</v>
      </c>
      <c r="I10" s="5">
        <v>0</v>
      </c>
      <c r="J10" s="5">
        <v>6</v>
      </c>
      <c r="K10" s="5">
        <v>2</v>
      </c>
      <c r="L10" s="5">
        <v>2</v>
      </c>
      <c r="M10" s="5">
        <v>0</v>
      </c>
      <c r="N10" s="5">
        <v>3</v>
      </c>
      <c r="O10" s="5">
        <v>2</v>
      </c>
      <c r="P10" s="5">
        <v>9</v>
      </c>
      <c r="Q10" s="5">
        <v>2</v>
      </c>
      <c r="R10" s="5">
        <v>33</v>
      </c>
      <c r="S10" s="5">
        <v>3</v>
      </c>
    </row>
    <row r="11" spans="1:22" ht="12.9" customHeight="1" x14ac:dyDescent="0.3">
      <c r="A11" s="4">
        <v>11110015</v>
      </c>
      <c r="B11" s="4" t="str">
        <f>VLOOKUP(A11,Param!A:B,2,FALSE)</f>
        <v>LEZIGNAN CORBIERES MJC TT</v>
      </c>
      <c r="C11" s="2">
        <v>34</v>
      </c>
      <c r="D11" s="2">
        <v>5</v>
      </c>
      <c r="E11" s="2">
        <v>39</v>
      </c>
      <c r="F11" s="5">
        <v>2</v>
      </c>
      <c r="G11" s="5">
        <v>0</v>
      </c>
      <c r="H11" s="5">
        <v>5</v>
      </c>
      <c r="I11" s="5">
        <v>0</v>
      </c>
      <c r="J11" s="5">
        <v>3</v>
      </c>
      <c r="K11" s="5">
        <v>0</v>
      </c>
      <c r="L11" s="5">
        <v>5</v>
      </c>
      <c r="M11" s="5">
        <v>0</v>
      </c>
      <c r="N11" s="5">
        <v>1</v>
      </c>
      <c r="O11" s="5">
        <v>0</v>
      </c>
      <c r="P11" s="5">
        <v>3</v>
      </c>
      <c r="Q11" s="5">
        <v>0</v>
      </c>
      <c r="R11" s="5">
        <v>15</v>
      </c>
      <c r="S11" s="5">
        <v>5</v>
      </c>
    </row>
    <row r="12" spans="1:22" ht="15.9" customHeight="1" x14ac:dyDescent="0.3">
      <c r="A12" s="4">
        <v>11110023</v>
      </c>
      <c r="B12" s="4" t="str">
        <f>VLOOKUP(A12,Param!A:B,2,FALSE)</f>
        <v>CARCASSONNE MJC PONGISTE</v>
      </c>
      <c r="C12" s="2">
        <v>25</v>
      </c>
      <c r="D12" s="2">
        <v>1</v>
      </c>
      <c r="E12" s="2">
        <v>26</v>
      </c>
      <c r="F12" s="5">
        <v>1</v>
      </c>
      <c r="G12" s="5">
        <v>0</v>
      </c>
      <c r="H12" s="5">
        <v>0</v>
      </c>
      <c r="I12" s="5">
        <v>0</v>
      </c>
      <c r="J12" s="5">
        <v>1</v>
      </c>
      <c r="K12" s="5">
        <v>0</v>
      </c>
      <c r="L12" s="5">
        <v>1</v>
      </c>
      <c r="M12" s="5">
        <v>1</v>
      </c>
      <c r="N12" s="5">
        <v>2</v>
      </c>
      <c r="O12" s="5">
        <v>0</v>
      </c>
      <c r="P12" s="5">
        <v>6</v>
      </c>
      <c r="Q12" s="5">
        <v>0</v>
      </c>
      <c r="R12" s="5">
        <v>14</v>
      </c>
      <c r="S12" s="5">
        <v>0</v>
      </c>
    </row>
    <row r="13" spans="1:22" ht="15.9" customHeight="1" x14ac:dyDescent="0.3">
      <c r="A13" s="4">
        <v>11110024</v>
      </c>
      <c r="B13" s="4" t="str">
        <f>VLOOKUP(A13,Param!A:B,2,FALSE)</f>
        <v>MJC GRUISSAN TENNIS DE TABLE</v>
      </c>
      <c r="C13" s="2">
        <v>15</v>
      </c>
      <c r="D13" s="2">
        <v>6</v>
      </c>
      <c r="E13" s="2">
        <v>21</v>
      </c>
      <c r="F13" s="5">
        <v>0</v>
      </c>
      <c r="G13" s="5">
        <v>0</v>
      </c>
      <c r="H13" s="5">
        <v>1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12</v>
      </c>
      <c r="S13" s="5">
        <v>5</v>
      </c>
    </row>
    <row r="14" spans="1:22" ht="15.9" customHeight="1" x14ac:dyDescent="0.3">
      <c r="A14" s="4">
        <v>11110027</v>
      </c>
      <c r="B14" s="4" t="str">
        <f>VLOOKUP(A14,Param!A:B,2,FALSE)</f>
        <v>NARBONNE Tennis de Table</v>
      </c>
      <c r="C14" s="2">
        <v>71</v>
      </c>
      <c r="D14" s="2">
        <v>13</v>
      </c>
      <c r="E14" s="2">
        <v>84</v>
      </c>
      <c r="F14" s="5">
        <v>2</v>
      </c>
      <c r="G14" s="5">
        <v>1</v>
      </c>
      <c r="H14" s="5">
        <v>6</v>
      </c>
      <c r="I14" s="5">
        <v>1</v>
      </c>
      <c r="J14" s="5">
        <v>10</v>
      </c>
      <c r="K14" s="5">
        <v>2</v>
      </c>
      <c r="L14" s="5">
        <v>6</v>
      </c>
      <c r="M14" s="5">
        <v>1</v>
      </c>
      <c r="N14" s="5">
        <v>8</v>
      </c>
      <c r="O14" s="5">
        <v>1</v>
      </c>
      <c r="P14" s="5">
        <v>13</v>
      </c>
      <c r="Q14" s="5">
        <v>2</v>
      </c>
      <c r="R14" s="5">
        <v>26</v>
      </c>
      <c r="S14" s="5">
        <v>5</v>
      </c>
    </row>
    <row r="15" spans="1:22" ht="15.9" customHeight="1" x14ac:dyDescent="0.3">
      <c r="A15" s="4">
        <v>11110028</v>
      </c>
      <c r="B15" s="4" t="str">
        <f>VLOOKUP(A15,Param!A:B,2,FALSE)</f>
        <v>CAVES LEUCATE TENNIS DE TABLE</v>
      </c>
      <c r="C15" s="2">
        <v>18</v>
      </c>
      <c r="D15" s="2">
        <v>5</v>
      </c>
      <c r="E15" s="2">
        <v>23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2</v>
      </c>
      <c r="M15" s="5">
        <v>0</v>
      </c>
      <c r="N15" s="5">
        <v>0</v>
      </c>
      <c r="O15" s="5">
        <v>0</v>
      </c>
      <c r="P15" s="5">
        <v>4</v>
      </c>
      <c r="Q15" s="5">
        <v>0</v>
      </c>
      <c r="R15" s="5">
        <v>12</v>
      </c>
      <c r="S15" s="5">
        <v>5</v>
      </c>
    </row>
    <row r="16" spans="1:22" ht="15.9" customHeight="1" x14ac:dyDescent="0.3">
      <c r="A16" s="4">
        <v>11110029</v>
      </c>
      <c r="B16" s="4" t="str">
        <f>VLOOKUP(A16,Param!A:B,2,FALSE)</f>
        <v>Tennis De Table Village Passion</v>
      </c>
      <c r="C16" s="2">
        <v>17</v>
      </c>
      <c r="D16" s="2">
        <v>0</v>
      </c>
      <c r="E16" s="2">
        <v>17</v>
      </c>
      <c r="F16" s="5">
        <v>0</v>
      </c>
      <c r="G16" s="5">
        <v>0</v>
      </c>
      <c r="H16" s="5">
        <v>0</v>
      </c>
      <c r="I16" s="5">
        <v>0</v>
      </c>
      <c r="J16" s="5">
        <v>3</v>
      </c>
      <c r="K16" s="5">
        <v>0</v>
      </c>
      <c r="L16" s="5">
        <v>2</v>
      </c>
      <c r="M16" s="5">
        <v>0</v>
      </c>
      <c r="N16" s="5">
        <v>1</v>
      </c>
      <c r="O16" s="5">
        <v>0</v>
      </c>
      <c r="P16" s="5">
        <v>1</v>
      </c>
      <c r="Q16" s="5">
        <v>0</v>
      </c>
      <c r="R16" s="5">
        <v>10</v>
      </c>
      <c r="S16" s="5">
        <v>0</v>
      </c>
    </row>
    <row r="17" spans="1:19" ht="15.9" customHeight="1" x14ac:dyDescent="0.3">
      <c r="A17" s="4">
        <v>11110032</v>
      </c>
      <c r="B17" s="4" t="str">
        <f>VLOOKUP(A17,Param!A:B,2,FALSE)</f>
        <v>Sigean Tennis de Table</v>
      </c>
      <c r="C17" s="2">
        <v>18</v>
      </c>
      <c r="D17" s="2">
        <v>1</v>
      </c>
      <c r="E17" s="2">
        <v>19</v>
      </c>
      <c r="F17" s="5">
        <v>0</v>
      </c>
      <c r="G17" s="5">
        <v>0</v>
      </c>
      <c r="H17" s="5">
        <v>5</v>
      </c>
      <c r="I17" s="5">
        <v>0</v>
      </c>
      <c r="J17" s="5">
        <v>1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11</v>
      </c>
      <c r="S17" s="5">
        <v>1</v>
      </c>
    </row>
    <row r="18" spans="1:19" ht="15.9" customHeight="1" x14ac:dyDescent="0.3">
      <c r="A18" s="4">
        <v>11110033</v>
      </c>
      <c r="B18" s="4" t="str">
        <f>VLOOKUP(A18,Param!A:B,2,FALSE)</f>
        <v>PEXIORA TENNIS DE TABLE</v>
      </c>
      <c r="C18" s="2">
        <v>28</v>
      </c>
      <c r="D18" s="2">
        <v>1</v>
      </c>
      <c r="E18" s="2">
        <v>29</v>
      </c>
      <c r="F18" s="5">
        <v>0</v>
      </c>
      <c r="G18" s="5">
        <v>0</v>
      </c>
      <c r="H18" s="5">
        <v>0</v>
      </c>
      <c r="I18" s="5">
        <v>0</v>
      </c>
      <c r="J18" s="5">
        <v>2</v>
      </c>
      <c r="K18" s="5">
        <v>0</v>
      </c>
      <c r="L18" s="5">
        <v>3</v>
      </c>
      <c r="M18" s="5">
        <v>0</v>
      </c>
      <c r="N18" s="5">
        <v>1</v>
      </c>
      <c r="O18" s="5">
        <v>0</v>
      </c>
      <c r="P18" s="5">
        <v>8</v>
      </c>
      <c r="Q18" s="5">
        <v>0</v>
      </c>
      <c r="R18" s="5">
        <v>14</v>
      </c>
      <c r="S18" s="5">
        <v>1</v>
      </c>
    </row>
    <row r="19" spans="1:19" ht="15.9" customHeight="1" x14ac:dyDescent="0.3">
      <c r="A19" s="4">
        <v>11120004</v>
      </c>
      <c r="B19" s="4" t="str">
        <f>VLOOKUP(A19,Param!A:B,2,FALSE)</f>
        <v>STADE OLYMPIQUE MILLAVOIS</v>
      </c>
      <c r="C19" s="2">
        <v>37</v>
      </c>
      <c r="D19" s="2">
        <v>0</v>
      </c>
      <c r="E19" s="2">
        <v>37</v>
      </c>
      <c r="F19" s="5">
        <v>1</v>
      </c>
      <c r="G19" s="5">
        <v>0</v>
      </c>
      <c r="H19" s="5">
        <v>7</v>
      </c>
      <c r="I19" s="5">
        <v>0</v>
      </c>
      <c r="J19" s="5">
        <v>11</v>
      </c>
      <c r="K19" s="5">
        <v>0</v>
      </c>
      <c r="L19" s="5">
        <v>4</v>
      </c>
      <c r="M19" s="5">
        <v>0</v>
      </c>
      <c r="N19" s="5">
        <v>0</v>
      </c>
      <c r="O19" s="5">
        <v>0</v>
      </c>
      <c r="P19" s="5">
        <v>5</v>
      </c>
      <c r="Q19" s="5">
        <v>0</v>
      </c>
      <c r="R19" s="5">
        <v>9</v>
      </c>
      <c r="S19" s="5">
        <v>0</v>
      </c>
    </row>
    <row r="20" spans="1:19" ht="15.9" customHeight="1" x14ac:dyDescent="0.3">
      <c r="A20" s="4">
        <v>11120009</v>
      </c>
      <c r="B20" s="4" t="str">
        <f>VLOOKUP(A20,Param!A:B,2,FALSE)</f>
        <v>PING CLUB D'OLEMPS</v>
      </c>
      <c r="C20" s="2">
        <v>39</v>
      </c>
      <c r="D20" s="2">
        <v>3</v>
      </c>
      <c r="E20" s="2">
        <v>42</v>
      </c>
      <c r="F20" s="5">
        <v>2</v>
      </c>
      <c r="G20" s="5">
        <v>0</v>
      </c>
      <c r="H20" s="5">
        <v>5</v>
      </c>
      <c r="I20" s="5">
        <v>0</v>
      </c>
      <c r="J20" s="5">
        <v>5</v>
      </c>
      <c r="K20" s="5">
        <v>0</v>
      </c>
      <c r="L20" s="5">
        <v>4</v>
      </c>
      <c r="M20" s="5">
        <v>0</v>
      </c>
      <c r="N20" s="5">
        <v>1</v>
      </c>
      <c r="O20" s="5">
        <v>1</v>
      </c>
      <c r="P20" s="5">
        <v>6</v>
      </c>
      <c r="Q20" s="5">
        <v>1</v>
      </c>
      <c r="R20" s="5">
        <v>16</v>
      </c>
      <c r="S20" s="5">
        <v>1</v>
      </c>
    </row>
    <row r="21" spans="1:19" ht="15.9" customHeight="1" x14ac:dyDescent="0.3">
      <c r="A21" s="4">
        <v>11120017</v>
      </c>
      <c r="B21" s="4" t="str">
        <f>VLOOKUP(A21,Param!A:B,2,FALSE)</f>
        <v>ESPALION AVEYRON TENNIS de TA</v>
      </c>
      <c r="C21" s="2">
        <v>47</v>
      </c>
      <c r="D21" s="2">
        <v>27</v>
      </c>
      <c r="E21" s="2">
        <v>74</v>
      </c>
      <c r="F21" s="5">
        <v>12</v>
      </c>
      <c r="G21" s="5">
        <v>11</v>
      </c>
      <c r="H21" s="5">
        <v>2</v>
      </c>
      <c r="I21" s="5">
        <v>6</v>
      </c>
      <c r="J21" s="5">
        <v>3</v>
      </c>
      <c r="K21" s="5">
        <v>1</v>
      </c>
      <c r="L21" s="5">
        <v>5</v>
      </c>
      <c r="M21" s="5">
        <v>2</v>
      </c>
      <c r="N21" s="5">
        <v>2</v>
      </c>
      <c r="O21" s="5">
        <v>0</v>
      </c>
      <c r="P21" s="5">
        <v>8</v>
      </c>
      <c r="Q21" s="5">
        <v>4</v>
      </c>
      <c r="R21" s="5">
        <v>15</v>
      </c>
      <c r="S21" s="5">
        <v>3</v>
      </c>
    </row>
    <row r="22" spans="1:19" ht="15.9" customHeight="1" x14ac:dyDescent="0.3">
      <c r="A22" s="4">
        <v>11120019</v>
      </c>
      <c r="B22" s="4" t="str">
        <f>VLOOKUP(A22,Param!A:B,2,FALSE)</f>
        <v>PPC REQUISTANAIS</v>
      </c>
      <c r="C22" s="2">
        <v>15</v>
      </c>
      <c r="D22" s="2">
        <v>2</v>
      </c>
      <c r="E22" s="2">
        <v>17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8</v>
      </c>
      <c r="M22" s="5">
        <v>1</v>
      </c>
      <c r="N22" s="5">
        <v>0</v>
      </c>
      <c r="O22" s="5">
        <v>0</v>
      </c>
      <c r="P22" s="5">
        <v>4</v>
      </c>
      <c r="Q22" s="5">
        <v>0</v>
      </c>
      <c r="R22" s="5">
        <v>3</v>
      </c>
      <c r="S22" s="5">
        <v>0</v>
      </c>
    </row>
    <row r="23" spans="1:19" ht="15.9" customHeight="1" x14ac:dyDescent="0.3">
      <c r="A23" s="4">
        <v>11120024</v>
      </c>
      <c r="B23" s="4" t="str">
        <f>VLOOKUP(A23,Param!A:B,2,FALSE)</f>
        <v>T.T.CARCENAC BARAQUEVILLE</v>
      </c>
      <c r="C23" s="2">
        <v>22</v>
      </c>
      <c r="D23" s="2">
        <v>2</v>
      </c>
      <c r="E23" s="2">
        <v>24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5</v>
      </c>
      <c r="M23" s="5">
        <v>0</v>
      </c>
      <c r="N23" s="5">
        <v>0</v>
      </c>
      <c r="O23" s="5">
        <v>0</v>
      </c>
      <c r="P23" s="5">
        <v>3</v>
      </c>
      <c r="Q23" s="5">
        <v>1</v>
      </c>
      <c r="R23" s="5">
        <v>13</v>
      </c>
      <c r="S23" s="5">
        <v>1</v>
      </c>
    </row>
    <row r="24" spans="1:19" ht="15.9" customHeight="1" x14ac:dyDescent="0.3">
      <c r="A24" s="4">
        <v>11120025</v>
      </c>
      <c r="B24" s="4" t="str">
        <f>VLOOKUP(A24,Param!A:B,2,FALSE)</f>
        <v>CLUB PONGISTE D'ENTRAYGUES</v>
      </c>
      <c r="C24" s="2">
        <v>17</v>
      </c>
      <c r="D24" s="2">
        <v>1</v>
      </c>
      <c r="E24" s="2">
        <v>18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</v>
      </c>
      <c r="Q24" s="5">
        <v>1</v>
      </c>
      <c r="R24" s="5">
        <v>11</v>
      </c>
      <c r="S24" s="5">
        <v>0</v>
      </c>
    </row>
    <row r="25" spans="1:19" ht="15.9" customHeight="1" x14ac:dyDescent="0.3">
      <c r="A25" s="4">
        <v>11120026</v>
      </c>
      <c r="B25" s="4" t="str">
        <f>VLOOKUP(A25,Param!A:B,2,FALSE)</f>
        <v>ONET LE CHATEAU T.T.</v>
      </c>
      <c r="C25" s="2">
        <v>25</v>
      </c>
      <c r="D25" s="2">
        <v>3</v>
      </c>
      <c r="E25" s="2">
        <v>28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1</v>
      </c>
      <c r="L25" s="5">
        <v>0</v>
      </c>
      <c r="M25" s="5">
        <v>0</v>
      </c>
      <c r="N25" s="5">
        <v>3</v>
      </c>
      <c r="O25" s="5">
        <v>0</v>
      </c>
      <c r="P25" s="5">
        <v>6</v>
      </c>
      <c r="Q25" s="5">
        <v>0</v>
      </c>
      <c r="R25" s="5">
        <v>14</v>
      </c>
      <c r="S25" s="5">
        <v>2</v>
      </c>
    </row>
    <row r="26" spans="1:19" ht="15.9" customHeight="1" x14ac:dyDescent="0.3">
      <c r="A26" s="4">
        <v>11120043</v>
      </c>
      <c r="B26" s="4" t="str">
        <f>VLOOKUP(A26,Param!A:B,2,FALSE)</f>
        <v>PING PONG CAPDENACOIS</v>
      </c>
      <c r="C26" s="2">
        <v>41</v>
      </c>
      <c r="D26" s="2">
        <v>7</v>
      </c>
      <c r="E26" s="2">
        <v>48</v>
      </c>
      <c r="F26" s="5">
        <v>0</v>
      </c>
      <c r="G26" s="5">
        <v>0</v>
      </c>
      <c r="H26" s="5">
        <v>4</v>
      </c>
      <c r="I26" s="5">
        <v>1</v>
      </c>
      <c r="J26" s="5">
        <v>3</v>
      </c>
      <c r="K26" s="5">
        <v>0</v>
      </c>
      <c r="L26" s="5">
        <v>2</v>
      </c>
      <c r="M26" s="5">
        <v>1</v>
      </c>
      <c r="N26" s="5">
        <v>1</v>
      </c>
      <c r="O26" s="5">
        <v>0</v>
      </c>
      <c r="P26" s="5">
        <v>12</v>
      </c>
      <c r="Q26" s="5">
        <v>1</v>
      </c>
      <c r="R26" s="5">
        <v>19</v>
      </c>
      <c r="S26" s="5">
        <v>4</v>
      </c>
    </row>
    <row r="27" spans="1:19" ht="15.9" customHeight="1" x14ac:dyDescent="0.3">
      <c r="A27" s="4">
        <v>11120044</v>
      </c>
      <c r="B27" s="4" t="str">
        <f>VLOOKUP(A27,Param!A:B,2,FALSE)</f>
        <v>SEBAZAC TENNIS DE TABLE</v>
      </c>
      <c r="C27" s="2">
        <v>14</v>
      </c>
      <c r="D27" s="2">
        <v>2</v>
      </c>
      <c r="E27" s="2">
        <v>16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3</v>
      </c>
      <c r="O27" s="5">
        <v>0</v>
      </c>
      <c r="P27" s="5">
        <v>2</v>
      </c>
      <c r="Q27" s="5">
        <v>2</v>
      </c>
      <c r="R27" s="5">
        <v>9</v>
      </c>
      <c r="S27" s="5">
        <v>0</v>
      </c>
    </row>
    <row r="28" spans="1:19" ht="15.9" customHeight="1" x14ac:dyDescent="0.3">
      <c r="A28" s="4">
        <v>11120045</v>
      </c>
      <c r="B28" s="4" t="str">
        <f>VLOOKUP(A28,Param!A:B,2,FALSE)</f>
        <v>PPC LIOUJACOIS</v>
      </c>
      <c r="C28" s="2">
        <v>40</v>
      </c>
      <c r="D28" s="2">
        <v>6</v>
      </c>
      <c r="E28" s="2">
        <v>46</v>
      </c>
      <c r="F28" s="5">
        <v>1</v>
      </c>
      <c r="G28" s="5">
        <v>1</v>
      </c>
      <c r="H28" s="5">
        <v>1</v>
      </c>
      <c r="I28" s="5">
        <v>0</v>
      </c>
      <c r="J28" s="5">
        <v>5</v>
      </c>
      <c r="K28" s="5">
        <v>2</v>
      </c>
      <c r="L28" s="5">
        <v>5</v>
      </c>
      <c r="M28" s="5">
        <v>0</v>
      </c>
      <c r="N28" s="5">
        <v>9</v>
      </c>
      <c r="O28" s="5">
        <v>3</v>
      </c>
      <c r="P28" s="5">
        <v>5</v>
      </c>
      <c r="Q28" s="5">
        <v>0</v>
      </c>
      <c r="R28" s="5">
        <v>14</v>
      </c>
      <c r="S28" s="5">
        <v>0</v>
      </c>
    </row>
    <row r="29" spans="1:19" ht="15.9" customHeight="1" x14ac:dyDescent="0.3">
      <c r="A29" s="4">
        <v>11120046</v>
      </c>
      <c r="B29" s="4" t="str">
        <f>VLOOKUP(A29,Param!A:B,2,FALSE)</f>
        <v>TT DECAZEVILLOIS</v>
      </c>
      <c r="C29" s="2">
        <v>22</v>
      </c>
      <c r="D29" s="2">
        <v>4</v>
      </c>
      <c r="E29" s="2">
        <v>26</v>
      </c>
      <c r="F29" s="5">
        <v>1</v>
      </c>
      <c r="G29" s="5">
        <v>0</v>
      </c>
      <c r="H29" s="5">
        <v>2</v>
      </c>
      <c r="I29" s="5">
        <v>0</v>
      </c>
      <c r="J29" s="5">
        <v>5</v>
      </c>
      <c r="K29" s="5">
        <v>0</v>
      </c>
      <c r="L29" s="5">
        <v>2</v>
      </c>
      <c r="M29" s="5">
        <v>0</v>
      </c>
      <c r="N29" s="5">
        <v>1</v>
      </c>
      <c r="O29" s="5">
        <v>1</v>
      </c>
      <c r="P29" s="5">
        <v>5</v>
      </c>
      <c r="Q29" s="5">
        <v>2</v>
      </c>
      <c r="R29" s="5">
        <v>6</v>
      </c>
      <c r="S29" s="5">
        <v>1</v>
      </c>
    </row>
    <row r="30" spans="1:19" ht="15.9" customHeight="1" x14ac:dyDescent="0.3">
      <c r="A30" s="4">
        <v>11120047</v>
      </c>
      <c r="B30" s="4" t="str">
        <f>VLOOKUP(A30,Param!A:B,2,FALSE)</f>
        <v>PPC VILLEFRANCHOIS</v>
      </c>
      <c r="C30" s="2">
        <v>69</v>
      </c>
      <c r="D30" s="2">
        <v>5</v>
      </c>
      <c r="E30" s="2">
        <v>74</v>
      </c>
      <c r="F30" s="5">
        <v>5</v>
      </c>
      <c r="G30" s="5">
        <v>0</v>
      </c>
      <c r="H30" s="5">
        <v>5</v>
      </c>
      <c r="I30" s="5">
        <v>0</v>
      </c>
      <c r="J30" s="5">
        <v>12</v>
      </c>
      <c r="K30" s="5">
        <v>1</v>
      </c>
      <c r="L30" s="5">
        <v>8</v>
      </c>
      <c r="M30" s="5">
        <v>0</v>
      </c>
      <c r="N30" s="5">
        <v>3</v>
      </c>
      <c r="O30" s="5">
        <v>1</v>
      </c>
      <c r="P30" s="5">
        <v>8</v>
      </c>
      <c r="Q30" s="5">
        <v>0</v>
      </c>
      <c r="R30" s="5">
        <v>28</v>
      </c>
      <c r="S30" s="5">
        <v>3</v>
      </c>
    </row>
    <row r="31" spans="1:19" ht="15.9" customHeight="1" x14ac:dyDescent="0.3">
      <c r="A31" s="4">
        <v>11120052</v>
      </c>
      <c r="B31" s="4" t="str">
        <f>VLOOKUP(A31,Param!A:B,2,FALSE)</f>
        <v>PING VALLON</v>
      </c>
      <c r="C31" s="2">
        <v>15</v>
      </c>
      <c r="D31" s="2">
        <v>5</v>
      </c>
      <c r="E31" s="2">
        <v>20</v>
      </c>
      <c r="F31" s="5">
        <v>0</v>
      </c>
      <c r="G31" s="5">
        <v>0</v>
      </c>
      <c r="H31" s="5">
        <v>2</v>
      </c>
      <c r="I31" s="5">
        <v>0</v>
      </c>
      <c r="J31" s="5">
        <v>5</v>
      </c>
      <c r="K31" s="5">
        <v>1</v>
      </c>
      <c r="L31" s="5">
        <v>2</v>
      </c>
      <c r="M31" s="5">
        <v>0</v>
      </c>
      <c r="N31" s="5">
        <v>1</v>
      </c>
      <c r="O31" s="5">
        <v>0</v>
      </c>
      <c r="P31" s="5">
        <v>0</v>
      </c>
      <c r="Q31" s="5">
        <v>2</v>
      </c>
      <c r="R31" s="5">
        <v>5</v>
      </c>
      <c r="S31" s="5">
        <v>2</v>
      </c>
    </row>
    <row r="32" spans="1:19" ht="15.9" customHeight="1" x14ac:dyDescent="0.3">
      <c r="A32" s="4">
        <v>11300003</v>
      </c>
      <c r="B32" s="4" t="str">
        <f>VLOOKUP(A32,Param!A:B,2,FALSE)</f>
        <v>Tennis de Table en Pays Viganais</v>
      </c>
      <c r="C32" s="2">
        <v>16</v>
      </c>
      <c r="D32" s="2">
        <v>1</v>
      </c>
      <c r="E32" s="2">
        <v>17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3</v>
      </c>
      <c r="Q32" s="5">
        <v>0</v>
      </c>
      <c r="R32" s="5">
        <v>12</v>
      </c>
      <c r="S32" s="5">
        <v>1</v>
      </c>
    </row>
    <row r="33" spans="1:19" ht="15.9" customHeight="1" x14ac:dyDescent="0.3">
      <c r="A33" s="4">
        <v>11300004</v>
      </c>
      <c r="B33" s="4" t="str">
        <f>VLOOKUP(A33,Param!A:B,2,FALSE)</f>
        <v>VILLENEUVE LES AVIGNON AS</v>
      </c>
      <c r="C33" s="2">
        <v>47</v>
      </c>
      <c r="D33" s="2">
        <v>7</v>
      </c>
      <c r="E33" s="2">
        <v>54</v>
      </c>
      <c r="F33" s="5">
        <v>1</v>
      </c>
      <c r="G33" s="5">
        <v>1</v>
      </c>
      <c r="H33" s="5">
        <v>5</v>
      </c>
      <c r="I33" s="5">
        <v>1</v>
      </c>
      <c r="J33" s="5">
        <v>7</v>
      </c>
      <c r="K33" s="5">
        <v>1</v>
      </c>
      <c r="L33" s="5">
        <v>2</v>
      </c>
      <c r="M33" s="5">
        <v>0</v>
      </c>
      <c r="N33" s="5">
        <v>1</v>
      </c>
      <c r="O33" s="5">
        <v>0</v>
      </c>
      <c r="P33" s="5">
        <v>10</v>
      </c>
      <c r="Q33" s="5">
        <v>1</v>
      </c>
      <c r="R33" s="5">
        <v>21</v>
      </c>
      <c r="S33" s="5">
        <v>3</v>
      </c>
    </row>
    <row r="34" spans="1:19" ht="15.9" customHeight="1" x14ac:dyDescent="0.3">
      <c r="A34" s="4">
        <v>11300005</v>
      </c>
      <c r="B34" s="4" t="str">
        <f>VLOOKUP(A34,Param!A:B,2,FALSE)</f>
        <v>NIMES ST CESAIRE AM</v>
      </c>
      <c r="C34" s="2">
        <v>15</v>
      </c>
      <c r="D34" s="2">
        <v>5</v>
      </c>
      <c r="E34" s="2">
        <v>20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3</v>
      </c>
      <c r="Q34" s="5">
        <v>0</v>
      </c>
      <c r="R34" s="5">
        <v>12</v>
      </c>
      <c r="S34" s="5">
        <v>4</v>
      </c>
    </row>
    <row r="35" spans="1:19" ht="15.9" customHeight="1" x14ac:dyDescent="0.3">
      <c r="A35" s="4">
        <v>11300006</v>
      </c>
      <c r="B35" s="4" t="str">
        <f>VLOOKUP(A35,Param!A:B,2,FALSE)</f>
        <v>GARONS TENNIS DE TABLE</v>
      </c>
      <c r="C35" s="2">
        <v>12</v>
      </c>
      <c r="D35" s="2">
        <v>4</v>
      </c>
      <c r="E35" s="2">
        <v>16</v>
      </c>
      <c r="F35" s="5">
        <v>0</v>
      </c>
      <c r="G35" s="5">
        <v>0</v>
      </c>
      <c r="H35" s="5">
        <v>6</v>
      </c>
      <c r="I35" s="5">
        <v>0</v>
      </c>
      <c r="J35" s="5">
        <v>2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4</v>
      </c>
    </row>
    <row r="36" spans="1:19" ht="15.9" customHeight="1" x14ac:dyDescent="0.3">
      <c r="A36" s="4">
        <v>11300007</v>
      </c>
      <c r="B36" s="4" t="str">
        <f>VLOOKUP(A36,Param!A:B,2,FALSE)</f>
        <v>NIMES ASPC</v>
      </c>
      <c r="C36" s="2">
        <v>163</v>
      </c>
      <c r="D36" s="2">
        <v>50</v>
      </c>
      <c r="E36" s="2">
        <v>213</v>
      </c>
      <c r="F36" s="5">
        <v>15</v>
      </c>
      <c r="G36" s="5">
        <v>4</v>
      </c>
      <c r="H36" s="5">
        <v>20</v>
      </c>
      <c r="I36" s="5">
        <v>0</v>
      </c>
      <c r="J36" s="5">
        <v>36</v>
      </c>
      <c r="K36" s="5">
        <v>1</v>
      </c>
      <c r="L36" s="5">
        <v>18</v>
      </c>
      <c r="M36" s="5">
        <v>3</v>
      </c>
      <c r="N36" s="5">
        <v>7</v>
      </c>
      <c r="O36" s="5">
        <v>8</v>
      </c>
      <c r="P36" s="5">
        <v>18</v>
      </c>
      <c r="Q36" s="5">
        <v>16</v>
      </c>
      <c r="R36" s="5">
        <v>49</v>
      </c>
      <c r="S36" s="5">
        <v>18</v>
      </c>
    </row>
    <row r="37" spans="1:19" ht="15.9" customHeight="1" x14ac:dyDescent="0.3">
      <c r="A37" s="4">
        <v>11300008</v>
      </c>
      <c r="B37" s="4" t="str">
        <f>VLOOKUP(A37,Param!A:B,2,FALSE)</f>
        <v>CONGENIES PPC</v>
      </c>
      <c r="C37" s="2">
        <v>26</v>
      </c>
      <c r="D37" s="2">
        <v>2</v>
      </c>
      <c r="E37" s="2">
        <v>28</v>
      </c>
      <c r="F37" s="5">
        <v>0</v>
      </c>
      <c r="G37" s="5">
        <v>0</v>
      </c>
      <c r="H37" s="5">
        <v>1</v>
      </c>
      <c r="I37" s="5">
        <v>0</v>
      </c>
      <c r="J37" s="5">
        <v>3</v>
      </c>
      <c r="K37" s="5">
        <v>1</v>
      </c>
      <c r="L37" s="5">
        <v>3</v>
      </c>
      <c r="M37" s="5">
        <v>0</v>
      </c>
      <c r="N37" s="5">
        <v>1</v>
      </c>
      <c r="O37" s="5">
        <v>0</v>
      </c>
      <c r="P37" s="5">
        <v>4</v>
      </c>
      <c r="Q37" s="5">
        <v>0</v>
      </c>
      <c r="R37" s="5">
        <v>14</v>
      </c>
      <c r="S37" s="5">
        <v>1</v>
      </c>
    </row>
    <row r="38" spans="1:19" ht="15.9" customHeight="1" x14ac:dyDescent="0.3">
      <c r="A38" s="4">
        <v>11300010</v>
      </c>
      <c r="B38" s="4" t="str">
        <f>VLOOKUP(A38,Param!A:B,2,FALSE)</f>
        <v>UCHAUD ASTT</v>
      </c>
      <c r="C38" s="2">
        <v>93</v>
      </c>
      <c r="D38" s="2">
        <v>12</v>
      </c>
      <c r="E38" s="2">
        <v>105</v>
      </c>
      <c r="F38" s="5">
        <v>10</v>
      </c>
      <c r="G38" s="5">
        <v>2</v>
      </c>
      <c r="H38" s="5">
        <v>5</v>
      </c>
      <c r="I38" s="5">
        <v>2</v>
      </c>
      <c r="J38" s="5">
        <v>16</v>
      </c>
      <c r="K38" s="5">
        <v>0</v>
      </c>
      <c r="L38" s="5">
        <v>15</v>
      </c>
      <c r="M38" s="5">
        <v>1</v>
      </c>
      <c r="N38" s="5">
        <v>5</v>
      </c>
      <c r="O38" s="5">
        <v>0</v>
      </c>
      <c r="P38" s="5">
        <v>12</v>
      </c>
      <c r="Q38" s="5">
        <v>3</v>
      </c>
      <c r="R38" s="5">
        <v>30</v>
      </c>
      <c r="S38" s="5">
        <v>4</v>
      </c>
    </row>
    <row r="39" spans="1:19" ht="15.9" customHeight="1" x14ac:dyDescent="0.3">
      <c r="A39" s="4">
        <v>11300012</v>
      </c>
      <c r="B39" s="4" t="str">
        <f>VLOOKUP(A39,Param!A:B,2,FALSE)</f>
        <v>BAGNOLS MARCOULE SABRAN TT</v>
      </c>
      <c r="C39" s="2">
        <v>71</v>
      </c>
      <c r="D39" s="2">
        <v>7</v>
      </c>
      <c r="E39" s="2">
        <v>78</v>
      </c>
      <c r="F39" s="5">
        <v>7</v>
      </c>
      <c r="G39" s="5">
        <v>1</v>
      </c>
      <c r="H39" s="5">
        <v>8</v>
      </c>
      <c r="I39" s="5">
        <v>1</v>
      </c>
      <c r="J39" s="5">
        <v>5</v>
      </c>
      <c r="K39" s="5">
        <v>3</v>
      </c>
      <c r="L39" s="5">
        <v>7</v>
      </c>
      <c r="M39" s="5">
        <v>1</v>
      </c>
      <c r="N39" s="5">
        <v>4</v>
      </c>
      <c r="O39" s="5">
        <v>0</v>
      </c>
      <c r="P39" s="5">
        <v>15</v>
      </c>
      <c r="Q39" s="5">
        <v>0</v>
      </c>
      <c r="R39" s="5">
        <v>25</v>
      </c>
      <c r="S39" s="5">
        <v>1</v>
      </c>
    </row>
    <row r="40" spans="1:19" ht="15.9" customHeight="1" x14ac:dyDescent="0.3">
      <c r="A40" s="4">
        <v>11300014</v>
      </c>
      <c r="B40" s="4" t="str">
        <f>VLOOKUP(A40,Param!A:B,2,FALSE)</f>
        <v>ST CHRISTOL LEZ ALES AS</v>
      </c>
      <c r="C40" s="2">
        <v>110</v>
      </c>
      <c r="D40" s="2">
        <v>42</v>
      </c>
      <c r="E40" s="2">
        <v>152</v>
      </c>
      <c r="F40" s="5">
        <v>13</v>
      </c>
      <c r="G40" s="5">
        <v>19</v>
      </c>
      <c r="H40" s="5">
        <v>27</v>
      </c>
      <c r="I40" s="5">
        <v>6</v>
      </c>
      <c r="J40" s="5">
        <v>11</v>
      </c>
      <c r="K40" s="5">
        <v>5</v>
      </c>
      <c r="L40" s="5">
        <v>10</v>
      </c>
      <c r="M40" s="5">
        <v>2</v>
      </c>
      <c r="N40" s="5">
        <v>8</v>
      </c>
      <c r="O40" s="5">
        <v>0</v>
      </c>
      <c r="P40" s="5">
        <v>15</v>
      </c>
      <c r="Q40" s="5">
        <v>8</v>
      </c>
      <c r="R40" s="5">
        <v>26</v>
      </c>
      <c r="S40" s="5">
        <v>2</v>
      </c>
    </row>
    <row r="41" spans="1:19" ht="15.9" customHeight="1" x14ac:dyDescent="0.3">
      <c r="A41" s="4">
        <v>11300015</v>
      </c>
      <c r="B41" s="4" t="str">
        <f>VLOOKUP(A41,Param!A:B,2,FALSE)</f>
        <v>BESSEGES/GAGNIERES CPM</v>
      </c>
      <c r="C41" s="2">
        <v>8</v>
      </c>
      <c r="D41" s="2">
        <v>0</v>
      </c>
      <c r="E41" s="2">
        <v>8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8</v>
      </c>
      <c r="S41" s="5">
        <v>0</v>
      </c>
    </row>
    <row r="42" spans="1:19" ht="15.9" customHeight="1" x14ac:dyDescent="0.3">
      <c r="A42" s="4">
        <v>11300016</v>
      </c>
      <c r="B42" s="4" t="str">
        <f>VLOOKUP(A42,Param!A:B,2,FALSE)</f>
        <v>NIMES ASPTT TENNIS DE TABLE</v>
      </c>
      <c r="C42" s="2">
        <v>71</v>
      </c>
      <c r="D42" s="2">
        <v>9</v>
      </c>
      <c r="E42" s="2">
        <v>80</v>
      </c>
      <c r="F42" s="5">
        <v>6</v>
      </c>
      <c r="G42" s="5">
        <v>0</v>
      </c>
      <c r="H42" s="5">
        <v>10</v>
      </c>
      <c r="I42" s="5">
        <v>0</v>
      </c>
      <c r="J42" s="5">
        <v>5</v>
      </c>
      <c r="K42" s="5">
        <v>0</v>
      </c>
      <c r="L42" s="5">
        <v>6</v>
      </c>
      <c r="M42" s="5">
        <v>0</v>
      </c>
      <c r="N42" s="5">
        <v>5</v>
      </c>
      <c r="O42" s="5">
        <v>0</v>
      </c>
      <c r="P42" s="5">
        <v>8</v>
      </c>
      <c r="Q42" s="5">
        <v>2</v>
      </c>
      <c r="R42" s="5">
        <v>31</v>
      </c>
      <c r="S42" s="5">
        <v>7</v>
      </c>
    </row>
    <row r="43" spans="1:19" ht="15.9" customHeight="1" x14ac:dyDescent="0.3">
      <c r="A43" s="4">
        <v>11300017</v>
      </c>
      <c r="B43" s="4" t="str">
        <f>VLOOKUP(A43,Param!A:B,2,FALSE)</f>
        <v>LEDIGNAN ALASC</v>
      </c>
      <c r="C43" s="2">
        <v>8</v>
      </c>
      <c r="D43" s="2">
        <v>0</v>
      </c>
      <c r="E43" s="2">
        <v>8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8</v>
      </c>
      <c r="S43" s="5">
        <v>0</v>
      </c>
    </row>
    <row r="44" spans="1:19" ht="15.9" customHeight="1" x14ac:dyDescent="0.3">
      <c r="A44" s="4">
        <v>11300019</v>
      </c>
      <c r="B44" s="4" t="str">
        <f>VLOOKUP(A44,Param!A:B,2,FALSE)</f>
        <v>QUISSAC T.T.</v>
      </c>
      <c r="C44" s="2">
        <v>32</v>
      </c>
      <c r="D44" s="2">
        <v>0</v>
      </c>
      <c r="E44" s="2">
        <v>32</v>
      </c>
      <c r="F44" s="5">
        <v>1</v>
      </c>
      <c r="G44" s="5">
        <v>0</v>
      </c>
      <c r="H44" s="5">
        <v>6</v>
      </c>
      <c r="I44" s="5">
        <v>0</v>
      </c>
      <c r="J44" s="5">
        <v>7</v>
      </c>
      <c r="K44" s="5">
        <v>0</v>
      </c>
      <c r="L44" s="5">
        <v>2</v>
      </c>
      <c r="M44" s="5">
        <v>0</v>
      </c>
      <c r="N44" s="5">
        <v>0</v>
      </c>
      <c r="O44" s="5">
        <v>0</v>
      </c>
      <c r="P44" s="5">
        <v>4</v>
      </c>
      <c r="Q44" s="5">
        <v>0</v>
      </c>
      <c r="R44" s="5">
        <v>12</v>
      </c>
      <c r="S44" s="5">
        <v>0</v>
      </c>
    </row>
    <row r="45" spans="1:19" ht="15.9" customHeight="1" x14ac:dyDescent="0.3">
      <c r="A45" s="4">
        <v>11300021</v>
      </c>
      <c r="B45" s="4" t="str">
        <f>VLOOKUP(A45,Param!A:B,2,FALSE)</f>
        <v>BELLEGARDE COB</v>
      </c>
      <c r="C45" s="2">
        <v>45</v>
      </c>
      <c r="D45" s="2">
        <v>4</v>
      </c>
      <c r="E45" s="2">
        <v>49</v>
      </c>
      <c r="F45" s="5">
        <v>4</v>
      </c>
      <c r="G45" s="5">
        <v>0</v>
      </c>
      <c r="H45" s="5">
        <v>7</v>
      </c>
      <c r="I45" s="5">
        <v>2</v>
      </c>
      <c r="J45" s="5">
        <v>9</v>
      </c>
      <c r="K45" s="5">
        <v>1</v>
      </c>
      <c r="L45" s="5">
        <v>7</v>
      </c>
      <c r="M45" s="5">
        <v>0</v>
      </c>
      <c r="N45" s="5">
        <v>1</v>
      </c>
      <c r="O45" s="5">
        <v>0</v>
      </c>
      <c r="P45" s="5">
        <v>2</v>
      </c>
      <c r="Q45" s="5">
        <v>0</v>
      </c>
      <c r="R45" s="5">
        <v>15</v>
      </c>
      <c r="S45" s="5">
        <v>1</v>
      </c>
    </row>
    <row r="46" spans="1:19" ht="15.9" customHeight="1" x14ac:dyDescent="0.3">
      <c r="A46" s="4">
        <v>11300022</v>
      </c>
      <c r="B46" s="4" t="str">
        <f>VLOOKUP(A46,Param!A:B,2,FALSE)</f>
        <v>BAD PING LE GRAU DU ROI</v>
      </c>
      <c r="C46" s="2">
        <v>20</v>
      </c>
      <c r="D46" s="2">
        <v>3</v>
      </c>
      <c r="E46" s="2">
        <v>23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3</v>
      </c>
      <c r="Q46" s="5">
        <v>1</v>
      </c>
      <c r="R46" s="5">
        <v>16</v>
      </c>
      <c r="S46" s="5">
        <v>2</v>
      </c>
    </row>
    <row r="47" spans="1:19" ht="15.9" customHeight="1" x14ac:dyDescent="0.3">
      <c r="A47" s="4">
        <v>11300023</v>
      </c>
      <c r="B47" s="4" t="str">
        <f>VLOOKUP(A47,Param!A:B,2,FALSE)</f>
        <v>SALINDRES AS</v>
      </c>
      <c r="C47" s="2">
        <v>114</v>
      </c>
      <c r="D47" s="2">
        <v>11</v>
      </c>
      <c r="E47" s="2">
        <v>125</v>
      </c>
      <c r="F47" s="5">
        <v>7</v>
      </c>
      <c r="G47" s="5">
        <v>1</v>
      </c>
      <c r="H47" s="5">
        <v>7</v>
      </c>
      <c r="I47" s="5">
        <v>1</v>
      </c>
      <c r="J47" s="5">
        <v>21</v>
      </c>
      <c r="K47" s="5">
        <v>1</v>
      </c>
      <c r="L47" s="5">
        <v>11</v>
      </c>
      <c r="M47" s="5">
        <v>0</v>
      </c>
      <c r="N47" s="5">
        <v>8</v>
      </c>
      <c r="O47" s="5">
        <v>0</v>
      </c>
      <c r="P47" s="5">
        <v>19</v>
      </c>
      <c r="Q47" s="5">
        <v>3</v>
      </c>
      <c r="R47" s="5">
        <v>41</v>
      </c>
      <c r="S47" s="5">
        <v>5</v>
      </c>
    </row>
    <row r="48" spans="1:19" ht="15.9" customHeight="1" x14ac:dyDescent="0.3">
      <c r="A48" s="4">
        <v>11300025</v>
      </c>
      <c r="B48" s="4" t="str">
        <f>VLOOKUP(A48,Param!A:B,2,FALSE)</f>
        <v>CTT CALVISSON </v>
      </c>
      <c r="C48" s="2">
        <v>76</v>
      </c>
      <c r="D48" s="2">
        <v>11</v>
      </c>
      <c r="E48" s="2">
        <v>87</v>
      </c>
      <c r="F48" s="5">
        <v>4</v>
      </c>
      <c r="G48" s="5">
        <v>0</v>
      </c>
      <c r="H48" s="5">
        <v>18</v>
      </c>
      <c r="I48" s="5">
        <v>1</v>
      </c>
      <c r="J48" s="5">
        <v>15</v>
      </c>
      <c r="K48" s="5">
        <v>1</v>
      </c>
      <c r="L48" s="5">
        <v>3</v>
      </c>
      <c r="M48" s="5">
        <v>0</v>
      </c>
      <c r="N48" s="5">
        <v>2</v>
      </c>
      <c r="O48" s="5">
        <v>0</v>
      </c>
      <c r="P48" s="5">
        <v>5</v>
      </c>
      <c r="Q48" s="5">
        <v>2</v>
      </c>
      <c r="R48" s="5">
        <v>29</v>
      </c>
      <c r="S48" s="5">
        <v>7</v>
      </c>
    </row>
    <row r="49" spans="1:19" ht="15.9" customHeight="1" x14ac:dyDescent="0.3">
      <c r="A49" s="4">
        <v>11300028</v>
      </c>
      <c r="B49" s="4" t="str">
        <f>VLOOKUP(A49,Param!A:B,2,FALSE)</f>
        <v>VAUVERT OPP</v>
      </c>
      <c r="C49" s="2">
        <v>16</v>
      </c>
      <c r="D49" s="2">
        <v>0</v>
      </c>
      <c r="E49" s="2">
        <v>16</v>
      </c>
      <c r="F49" s="5">
        <v>0</v>
      </c>
      <c r="G49" s="5">
        <v>0</v>
      </c>
      <c r="H49" s="5">
        <v>1</v>
      </c>
      <c r="I49" s="5">
        <v>0</v>
      </c>
      <c r="J49" s="5">
        <v>1</v>
      </c>
      <c r="K49" s="5">
        <v>0</v>
      </c>
      <c r="L49" s="5">
        <v>2</v>
      </c>
      <c r="M49" s="5">
        <v>0</v>
      </c>
      <c r="N49" s="5">
        <v>1</v>
      </c>
      <c r="O49" s="5">
        <v>0</v>
      </c>
      <c r="P49" s="5">
        <v>3</v>
      </c>
      <c r="Q49" s="5">
        <v>0</v>
      </c>
      <c r="R49" s="5">
        <v>8</v>
      </c>
      <c r="S49" s="5">
        <v>0</v>
      </c>
    </row>
    <row r="50" spans="1:19" ht="15.9" customHeight="1" x14ac:dyDescent="0.3">
      <c r="A50" s="4">
        <v>11300032</v>
      </c>
      <c r="B50" s="4" t="str">
        <f>VLOOKUP(A50,Param!A:B,2,FALSE)</f>
        <v>GENERAC T.T.</v>
      </c>
      <c r="C50" s="2">
        <v>23</v>
      </c>
      <c r="D50" s="2">
        <v>2</v>
      </c>
      <c r="E50" s="2">
        <v>25</v>
      </c>
      <c r="F50" s="5">
        <v>1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4</v>
      </c>
      <c r="M50" s="5">
        <v>0</v>
      </c>
      <c r="N50" s="5">
        <v>0</v>
      </c>
      <c r="O50" s="5">
        <v>0</v>
      </c>
      <c r="P50" s="5">
        <v>6</v>
      </c>
      <c r="Q50" s="5">
        <v>0</v>
      </c>
      <c r="R50" s="5">
        <v>12</v>
      </c>
      <c r="S50" s="5">
        <v>1</v>
      </c>
    </row>
    <row r="51" spans="1:19" ht="15.9" customHeight="1" x14ac:dyDescent="0.3">
      <c r="A51" s="4">
        <v>11300039</v>
      </c>
      <c r="B51" s="4" t="str">
        <f>VLOOKUP(A51,Param!A:B,2,FALSE)</f>
        <v>CAMARGUE TT</v>
      </c>
      <c r="C51" s="2">
        <v>35</v>
      </c>
      <c r="D51" s="2">
        <v>8</v>
      </c>
      <c r="E51" s="2">
        <v>43</v>
      </c>
      <c r="F51" s="5">
        <v>3</v>
      </c>
      <c r="G51" s="5">
        <v>1</v>
      </c>
      <c r="H51" s="5">
        <v>5</v>
      </c>
      <c r="I51" s="5">
        <v>0</v>
      </c>
      <c r="J51" s="5">
        <v>4</v>
      </c>
      <c r="K51" s="5">
        <v>2</v>
      </c>
      <c r="L51" s="5">
        <v>1</v>
      </c>
      <c r="M51" s="5">
        <v>0</v>
      </c>
      <c r="N51" s="5">
        <v>2</v>
      </c>
      <c r="O51" s="5">
        <v>1</v>
      </c>
      <c r="P51" s="5">
        <v>4</v>
      </c>
      <c r="Q51" s="5">
        <v>0</v>
      </c>
      <c r="R51" s="5">
        <v>16</v>
      </c>
      <c r="S51" s="5">
        <v>4</v>
      </c>
    </row>
    <row r="52" spans="1:19" ht="15.9" customHeight="1" x14ac:dyDescent="0.3">
      <c r="A52" s="4">
        <v>11300040</v>
      </c>
      <c r="B52" s="4" t="str">
        <f>VLOOKUP(A52,Param!A:B,2,FALSE)</f>
        <v>ALES CEVENNES TENNIS DE TABLE</v>
      </c>
      <c r="C52" s="2">
        <v>31</v>
      </c>
      <c r="D52" s="2">
        <v>2</v>
      </c>
      <c r="E52" s="2">
        <v>33</v>
      </c>
      <c r="F52" s="5">
        <v>2</v>
      </c>
      <c r="G52" s="5">
        <v>0</v>
      </c>
      <c r="H52" s="5">
        <v>2</v>
      </c>
      <c r="I52" s="5">
        <v>0</v>
      </c>
      <c r="J52" s="5">
        <v>3</v>
      </c>
      <c r="K52" s="5">
        <v>0</v>
      </c>
      <c r="L52" s="5">
        <v>4</v>
      </c>
      <c r="M52" s="5">
        <v>0</v>
      </c>
      <c r="N52" s="5">
        <v>1</v>
      </c>
      <c r="O52" s="5">
        <v>0</v>
      </c>
      <c r="P52" s="5">
        <v>5</v>
      </c>
      <c r="Q52" s="5">
        <v>1</v>
      </c>
      <c r="R52" s="5">
        <v>14</v>
      </c>
      <c r="S52" s="5">
        <v>1</v>
      </c>
    </row>
    <row r="53" spans="1:19" ht="15.9" customHeight="1" x14ac:dyDescent="0.3">
      <c r="A53" s="4">
        <v>11300041</v>
      </c>
      <c r="B53" s="4" t="str">
        <f>VLOOKUP(A53,Param!A:B,2,FALSE)</f>
        <v>MANDUEL ASTT</v>
      </c>
      <c r="C53" s="2">
        <v>66</v>
      </c>
      <c r="D53" s="2">
        <v>9</v>
      </c>
      <c r="E53" s="2">
        <v>75</v>
      </c>
      <c r="F53" s="5">
        <v>8</v>
      </c>
      <c r="G53" s="5">
        <v>2</v>
      </c>
      <c r="H53" s="5">
        <v>1</v>
      </c>
      <c r="I53" s="5">
        <v>0</v>
      </c>
      <c r="J53" s="5">
        <v>3</v>
      </c>
      <c r="K53" s="5">
        <v>1</v>
      </c>
      <c r="L53" s="5">
        <v>7</v>
      </c>
      <c r="M53" s="5">
        <v>0</v>
      </c>
      <c r="N53" s="5">
        <v>4</v>
      </c>
      <c r="O53" s="5">
        <v>1</v>
      </c>
      <c r="P53" s="5">
        <v>16</v>
      </c>
      <c r="Q53" s="5">
        <v>2</v>
      </c>
      <c r="R53" s="5">
        <v>27</v>
      </c>
      <c r="S53" s="5">
        <v>3</v>
      </c>
    </row>
    <row r="54" spans="1:19" ht="15.9" customHeight="1" x14ac:dyDescent="0.3">
      <c r="A54" s="4">
        <v>11300050</v>
      </c>
      <c r="B54" s="4" t="str">
        <f>VLOOKUP(A54,Param!A:B,2,FALSE)</f>
        <v>TENNIS CLUB CRUVIERS-LASCOUR</v>
      </c>
      <c r="C54" s="2">
        <v>16</v>
      </c>
      <c r="D54" s="2">
        <v>2</v>
      </c>
      <c r="E54" s="2">
        <v>18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2</v>
      </c>
      <c r="O54" s="5">
        <v>0</v>
      </c>
      <c r="P54" s="5">
        <v>2</v>
      </c>
      <c r="Q54" s="5">
        <v>0</v>
      </c>
      <c r="R54" s="5">
        <v>12</v>
      </c>
      <c r="S54" s="5">
        <v>2</v>
      </c>
    </row>
    <row r="55" spans="1:19" ht="15.9" customHeight="1" x14ac:dyDescent="0.3">
      <c r="A55" s="4">
        <v>11300055</v>
      </c>
      <c r="B55" s="4" t="str">
        <f>VLOOKUP(A55,Param!A:B,2,FALSE)</f>
        <v>TENNIS DE TABLE ARAMON</v>
      </c>
      <c r="C55" s="2">
        <v>22</v>
      </c>
      <c r="D55" s="2">
        <v>4</v>
      </c>
      <c r="E55" s="2">
        <v>26</v>
      </c>
      <c r="F55" s="5">
        <v>0</v>
      </c>
      <c r="G55" s="5">
        <v>0</v>
      </c>
      <c r="H55" s="5">
        <v>1</v>
      </c>
      <c r="I55" s="5">
        <v>1</v>
      </c>
      <c r="J55" s="5">
        <v>3</v>
      </c>
      <c r="K55" s="5">
        <v>1</v>
      </c>
      <c r="L55" s="5">
        <v>7</v>
      </c>
      <c r="M55" s="5">
        <v>0</v>
      </c>
      <c r="N55" s="5">
        <v>0</v>
      </c>
      <c r="O55" s="5">
        <v>1</v>
      </c>
      <c r="P55" s="5">
        <v>2</v>
      </c>
      <c r="Q55" s="5">
        <v>0</v>
      </c>
      <c r="R55" s="5">
        <v>9</v>
      </c>
      <c r="S55" s="5">
        <v>1</v>
      </c>
    </row>
    <row r="56" spans="1:19" ht="15.9" customHeight="1" x14ac:dyDescent="0.3">
      <c r="A56" s="4">
        <v>11300056</v>
      </c>
      <c r="B56" s="4" t="str">
        <f>VLOOKUP(A56,Param!A:B,2,FALSE)</f>
        <v>ASTT SAINT GILLES</v>
      </c>
      <c r="C56" s="2">
        <v>6</v>
      </c>
      <c r="D56" s="2">
        <v>2</v>
      </c>
      <c r="E56" s="2">
        <v>8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1</v>
      </c>
      <c r="Q56" s="5">
        <v>0</v>
      </c>
      <c r="R56" s="5">
        <v>3</v>
      </c>
      <c r="S56" s="5">
        <v>2</v>
      </c>
    </row>
    <row r="57" spans="1:19" ht="15.9" customHeight="1" x14ac:dyDescent="0.3">
      <c r="A57" s="4">
        <v>11300057</v>
      </c>
      <c r="B57" s="4" t="str">
        <f>VLOOKUP(A57,Param!A:B,2,FALSE)</f>
        <v>AS GALLARGUOISE TENNIS DE TABLE</v>
      </c>
      <c r="C57" s="2">
        <v>21</v>
      </c>
      <c r="D57" s="2">
        <v>2</v>
      </c>
      <c r="E57" s="2">
        <v>23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1</v>
      </c>
      <c r="L57" s="5">
        <v>3</v>
      </c>
      <c r="M57" s="5">
        <v>0</v>
      </c>
      <c r="N57" s="5">
        <v>0</v>
      </c>
      <c r="O57" s="5">
        <v>0</v>
      </c>
      <c r="P57" s="5">
        <v>3</v>
      </c>
      <c r="Q57" s="5">
        <v>0</v>
      </c>
      <c r="R57" s="5">
        <v>14</v>
      </c>
      <c r="S57" s="5">
        <v>1</v>
      </c>
    </row>
    <row r="58" spans="1:19" ht="15.9" customHeight="1" x14ac:dyDescent="0.3">
      <c r="A58" s="4">
        <v>11310005</v>
      </c>
      <c r="B58" s="4" t="str">
        <f>VLOOKUP(A58,Param!A:B,2,FALSE)</f>
        <v>SAINT LYS OLYMPIQUE</v>
      </c>
      <c r="C58" s="2">
        <v>57</v>
      </c>
      <c r="D58" s="2">
        <v>5</v>
      </c>
      <c r="E58" s="2">
        <v>62</v>
      </c>
      <c r="F58" s="5">
        <v>3</v>
      </c>
      <c r="G58" s="5">
        <v>1</v>
      </c>
      <c r="H58" s="5">
        <v>10</v>
      </c>
      <c r="I58" s="5">
        <v>1</v>
      </c>
      <c r="J58" s="5">
        <v>10</v>
      </c>
      <c r="K58" s="5">
        <v>1</v>
      </c>
      <c r="L58" s="5">
        <v>14</v>
      </c>
      <c r="M58" s="5">
        <v>0</v>
      </c>
      <c r="N58" s="5">
        <v>4</v>
      </c>
      <c r="O58" s="5">
        <v>0</v>
      </c>
      <c r="P58" s="5">
        <v>3</v>
      </c>
      <c r="Q58" s="5">
        <v>2</v>
      </c>
      <c r="R58" s="5">
        <v>13</v>
      </c>
      <c r="S58" s="5">
        <v>0</v>
      </c>
    </row>
    <row r="59" spans="1:19" ht="15.9" customHeight="1" x14ac:dyDescent="0.3">
      <c r="A59" s="4">
        <v>11310006</v>
      </c>
      <c r="B59" s="4" t="str">
        <f>VLOOKUP(A59,Param!A:B,2,FALSE)</f>
        <v>ASPTT TOULOUSE T.T.</v>
      </c>
      <c r="C59" s="2">
        <v>157</v>
      </c>
      <c r="D59" s="2">
        <v>21</v>
      </c>
      <c r="E59" s="2">
        <v>178</v>
      </c>
      <c r="F59" s="5">
        <v>13</v>
      </c>
      <c r="G59" s="5">
        <v>4</v>
      </c>
      <c r="H59" s="5">
        <v>19</v>
      </c>
      <c r="I59" s="5">
        <v>3</v>
      </c>
      <c r="J59" s="5">
        <v>18</v>
      </c>
      <c r="K59" s="5">
        <v>1</v>
      </c>
      <c r="L59" s="5">
        <v>18</v>
      </c>
      <c r="M59" s="5">
        <v>0</v>
      </c>
      <c r="N59" s="5">
        <v>8</v>
      </c>
      <c r="O59" s="5">
        <v>3</v>
      </c>
      <c r="P59" s="5">
        <v>36</v>
      </c>
      <c r="Q59" s="5">
        <v>6</v>
      </c>
      <c r="R59" s="5">
        <v>45</v>
      </c>
      <c r="S59" s="5">
        <v>4</v>
      </c>
    </row>
    <row r="60" spans="1:19" ht="15.9" customHeight="1" x14ac:dyDescent="0.3">
      <c r="A60" s="4">
        <v>11310008</v>
      </c>
      <c r="B60" s="4" t="str">
        <f>VLOOKUP(A60,Param!A:B,2,FALSE)</f>
        <v>TOULOUSE AC TENNIS DE TABLE</v>
      </c>
      <c r="C60" s="2">
        <v>35</v>
      </c>
      <c r="D60" s="2">
        <v>15</v>
      </c>
      <c r="E60" s="2">
        <v>50</v>
      </c>
      <c r="F60" s="5">
        <v>1</v>
      </c>
      <c r="G60" s="5">
        <v>0</v>
      </c>
      <c r="H60" s="5">
        <v>1</v>
      </c>
      <c r="I60" s="5">
        <v>0</v>
      </c>
      <c r="J60" s="5">
        <v>3</v>
      </c>
      <c r="K60" s="5">
        <v>0</v>
      </c>
      <c r="L60" s="5">
        <v>5</v>
      </c>
      <c r="M60" s="5">
        <v>1</v>
      </c>
      <c r="N60" s="5">
        <v>2</v>
      </c>
      <c r="O60" s="5">
        <v>0</v>
      </c>
      <c r="P60" s="5">
        <v>9</v>
      </c>
      <c r="Q60" s="5">
        <v>8</v>
      </c>
      <c r="R60" s="5">
        <v>14</v>
      </c>
      <c r="S60" s="5">
        <v>6</v>
      </c>
    </row>
    <row r="61" spans="1:19" ht="15.9" customHeight="1" x14ac:dyDescent="0.3">
      <c r="A61" s="4">
        <v>11310011</v>
      </c>
      <c r="B61" s="4" t="str">
        <f>VLOOKUP(A61,Param!A:B,2,FALSE)</f>
        <v>TOULOUSE O A C TT</v>
      </c>
      <c r="C61" s="2">
        <v>171</v>
      </c>
      <c r="D61" s="2">
        <v>24</v>
      </c>
      <c r="E61" s="2">
        <v>195</v>
      </c>
      <c r="F61" s="5">
        <v>1</v>
      </c>
      <c r="G61" s="5">
        <v>0</v>
      </c>
      <c r="H61" s="5">
        <v>11</v>
      </c>
      <c r="I61" s="5">
        <v>0</v>
      </c>
      <c r="J61" s="5">
        <v>19</v>
      </c>
      <c r="K61" s="5">
        <v>1</v>
      </c>
      <c r="L61" s="5">
        <v>7</v>
      </c>
      <c r="M61" s="5">
        <v>3</v>
      </c>
      <c r="N61" s="5">
        <v>1</v>
      </c>
      <c r="O61" s="5">
        <v>1</v>
      </c>
      <c r="P61" s="5">
        <v>84</v>
      </c>
      <c r="Q61" s="5">
        <v>12</v>
      </c>
      <c r="R61" s="5">
        <v>48</v>
      </c>
      <c r="S61" s="5">
        <v>7</v>
      </c>
    </row>
    <row r="62" spans="1:19" ht="15.9" customHeight="1" x14ac:dyDescent="0.3">
      <c r="A62" s="4">
        <v>11310019</v>
      </c>
      <c r="B62" s="4" t="str">
        <f>VLOOKUP(A62,Param!A:B,2,FALSE)</f>
        <v>C.L.L.L.COLOMIERS</v>
      </c>
      <c r="C62" s="2">
        <v>38</v>
      </c>
      <c r="D62" s="2">
        <v>11</v>
      </c>
      <c r="E62" s="2">
        <v>49</v>
      </c>
      <c r="F62" s="5">
        <v>1</v>
      </c>
      <c r="G62" s="5">
        <v>1</v>
      </c>
      <c r="H62" s="5">
        <v>6</v>
      </c>
      <c r="I62" s="5">
        <v>1</v>
      </c>
      <c r="J62" s="5">
        <v>12</v>
      </c>
      <c r="K62" s="5">
        <v>1</v>
      </c>
      <c r="L62" s="5">
        <v>1</v>
      </c>
      <c r="M62" s="5">
        <v>1</v>
      </c>
      <c r="N62" s="5">
        <v>0</v>
      </c>
      <c r="O62" s="5">
        <v>0</v>
      </c>
      <c r="P62" s="5">
        <v>4</v>
      </c>
      <c r="Q62" s="5">
        <v>2</v>
      </c>
      <c r="R62" s="5">
        <v>14</v>
      </c>
      <c r="S62" s="5">
        <v>5</v>
      </c>
    </row>
    <row r="63" spans="1:19" ht="15.9" customHeight="1" x14ac:dyDescent="0.3">
      <c r="A63" s="4">
        <v>11310029</v>
      </c>
      <c r="B63" s="4" t="str">
        <f>VLOOKUP(A63,Param!A:B,2,FALSE)</f>
        <v>US RAMONVILLE TT</v>
      </c>
      <c r="C63" s="2">
        <v>90</v>
      </c>
      <c r="D63" s="2">
        <v>16</v>
      </c>
      <c r="E63" s="2">
        <v>106</v>
      </c>
      <c r="F63" s="5">
        <v>5</v>
      </c>
      <c r="G63" s="5">
        <v>0</v>
      </c>
      <c r="H63" s="5">
        <v>9</v>
      </c>
      <c r="I63" s="5">
        <v>0</v>
      </c>
      <c r="J63" s="5">
        <v>11</v>
      </c>
      <c r="K63" s="5">
        <v>0</v>
      </c>
      <c r="L63" s="5">
        <v>9</v>
      </c>
      <c r="M63" s="5">
        <v>2</v>
      </c>
      <c r="N63" s="5">
        <v>3</v>
      </c>
      <c r="O63" s="5">
        <v>2</v>
      </c>
      <c r="P63" s="5">
        <v>20</v>
      </c>
      <c r="Q63" s="5">
        <v>4</v>
      </c>
      <c r="R63" s="5">
        <v>33</v>
      </c>
      <c r="S63" s="5">
        <v>8</v>
      </c>
    </row>
    <row r="64" spans="1:19" ht="15.9" customHeight="1" x14ac:dyDescent="0.3">
      <c r="A64" s="4">
        <v>11310033</v>
      </c>
      <c r="B64" s="4" t="str">
        <f>VLOOKUP(A64,Param!A:B,2,FALSE)</f>
        <v>L AVENIR MURETAIN T T</v>
      </c>
      <c r="C64" s="2">
        <v>48</v>
      </c>
      <c r="D64" s="2">
        <v>3</v>
      </c>
      <c r="E64" s="2">
        <v>51</v>
      </c>
      <c r="F64" s="5">
        <v>3</v>
      </c>
      <c r="G64" s="5">
        <v>0</v>
      </c>
      <c r="H64" s="5">
        <v>2</v>
      </c>
      <c r="I64" s="5">
        <v>0</v>
      </c>
      <c r="J64" s="5">
        <v>8</v>
      </c>
      <c r="K64" s="5">
        <v>0</v>
      </c>
      <c r="L64" s="5">
        <v>2</v>
      </c>
      <c r="M64" s="5">
        <v>0</v>
      </c>
      <c r="N64" s="5">
        <v>3</v>
      </c>
      <c r="O64" s="5">
        <v>0</v>
      </c>
      <c r="P64" s="5">
        <v>5</v>
      </c>
      <c r="Q64" s="5">
        <v>0</v>
      </c>
      <c r="R64" s="5">
        <v>25</v>
      </c>
      <c r="S64" s="5">
        <v>3</v>
      </c>
    </row>
    <row r="65" spans="1:19" ht="15.9" customHeight="1" x14ac:dyDescent="0.3">
      <c r="A65" s="4">
        <v>11310047</v>
      </c>
      <c r="B65" s="4" t="str">
        <f>VLOOKUP(A65,Param!A:B,2,FALSE)</f>
        <v>TT BLAGNACAIS</v>
      </c>
      <c r="C65" s="2">
        <v>126</v>
      </c>
      <c r="D65" s="2">
        <v>17</v>
      </c>
      <c r="E65" s="2">
        <v>143</v>
      </c>
      <c r="F65" s="5">
        <v>7</v>
      </c>
      <c r="G65" s="5">
        <v>1</v>
      </c>
      <c r="H65" s="5">
        <v>17</v>
      </c>
      <c r="I65" s="5">
        <v>2</v>
      </c>
      <c r="J65" s="5">
        <v>21</v>
      </c>
      <c r="K65" s="5">
        <v>0</v>
      </c>
      <c r="L65" s="5">
        <v>16</v>
      </c>
      <c r="M65" s="5">
        <v>0</v>
      </c>
      <c r="N65" s="5">
        <v>7</v>
      </c>
      <c r="O65" s="5">
        <v>1</v>
      </c>
      <c r="P65" s="5">
        <v>26</v>
      </c>
      <c r="Q65" s="5">
        <v>4</v>
      </c>
      <c r="R65" s="5">
        <v>32</v>
      </c>
      <c r="S65" s="5">
        <v>9</v>
      </c>
    </row>
    <row r="66" spans="1:19" ht="15.9" customHeight="1" x14ac:dyDescent="0.3">
      <c r="A66" s="4">
        <v>11310060</v>
      </c>
      <c r="B66" s="4" t="str">
        <f>VLOOKUP(A66,Param!A:B,2,FALSE)</f>
        <v>TT PLAISANÇOIS</v>
      </c>
      <c r="C66" s="2">
        <v>189</v>
      </c>
      <c r="D66" s="2">
        <v>18</v>
      </c>
      <c r="E66" s="2">
        <v>207</v>
      </c>
      <c r="F66" s="5">
        <v>7</v>
      </c>
      <c r="G66" s="5">
        <v>1</v>
      </c>
      <c r="H66" s="5">
        <v>24</v>
      </c>
      <c r="I66" s="5">
        <v>2</v>
      </c>
      <c r="J66" s="5">
        <v>36</v>
      </c>
      <c r="K66" s="5">
        <v>1</v>
      </c>
      <c r="L66" s="5">
        <v>22</v>
      </c>
      <c r="M66" s="5">
        <v>3</v>
      </c>
      <c r="N66" s="5">
        <v>20</v>
      </c>
      <c r="O66" s="5">
        <v>2</v>
      </c>
      <c r="P66" s="5">
        <v>34</v>
      </c>
      <c r="Q66" s="5">
        <v>4</v>
      </c>
      <c r="R66" s="5">
        <v>46</v>
      </c>
      <c r="S66" s="5">
        <v>5</v>
      </c>
    </row>
    <row r="67" spans="1:19" ht="15.9" customHeight="1" x14ac:dyDescent="0.3">
      <c r="A67" s="4">
        <v>11310064</v>
      </c>
      <c r="B67" s="4" t="str">
        <f>VLOOKUP(A67,Param!A:B,2,FALSE)</f>
        <v>SAINT ORENS TT</v>
      </c>
      <c r="C67" s="2">
        <v>125</v>
      </c>
      <c r="D67" s="2">
        <v>19</v>
      </c>
      <c r="E67" s="2">
        <v>144</v>
      </c>
      <c r="F67" s="5">
        <v>9</v>
      </c>
      <c r="G67" s="5">
        <v>1</v>
      </c>
      <c r="H67" s="5">
        <v>9</v>
      </c>
      <c r="I67" s="5">
        <v>3</v>
      </c>
      <c r="J67" s="5">
        <v>11</v>
      </c>
      <c r="K67" s="5">
        <v>1</v>
      </c>
      <c r="L67" s="5">
        <v>7</v>
      </c>
      <c r="M67" s="5">
        <v>2</v>
      </c>
      <c r="N67" s="5">
        <v>9</v>
      </c>
      <c r="O67" s="5">
        <v>1</v>
      </c>
      <c r="P67" s="5">
        <v>28</v>
      </c>
      <c r="Q67" s="5">
        <v>3</v>
      </c>
      <c r="R67" s="5">
        <v>52</v>
      </c>
      <c r="S67" s="5">
        <v>8</v>
      </c>
    </row>
    <row r="68" spans="1:19" ht="15.9" customHeight="1" x14ac:dyDescent="0.3">
      <c r="A68" s="4">
        <v>11310070</v>
      </c>
      <c r="B68" s="4" t="str">
        <f>VLOOKUP(A68,Param!A:B,2,FALSE)</f>
        <v>A.S.C. MONTAUDRAN</v>
      </c>
      <c r="C68" s="2">
        <v>80</v>
      </c>
      <c r="D68" s="2">
        <v>15</v>
      </c>
      <c r="E68" s="2">
        <v>95</v>
      </c>
      <c r="F68" s="5">
        <v>7</v>
      </c>
      <c r="G68" s="5">
        <v>1</v>
      </c>
      <c r="H68" s="5">
        <v>13</v>
      </c>
      <c r="I68" s="5">
        <v>4</v>
      </c>
      <c r="J68" s="5">
        <v>9</v>
      </c>
      <c r="K68" s="5">
        <v>2</v>
      </c>
      <c r="L68" s="5">
        <v>8</v>
      </c>
      <c r="M68" s="5">
        <v>3</v>
      </c>
      <c r="N68" s="5">
        <v>10</v>
      </c>
      <c r="O68" s="5">
        <v>1</v>
      </c>
      <c r="P68" s="5">
        <v>10</v>
      </c>
      <c r="Q68" s="5">
        <v>0</v>
      </c>
      <c r="R68" s="5">
        <v>23</v>
      </c>
      <c r="S68" s="5">
        <v>4</v>
      </c>
    </row>
    <row r="69" spans="1:19" ht="15.9" customHeight="1" x14ac:dyDescent="0.3">
      <c r="A69" s="4">
        <v>11310075</v>
      </c>
      <c r="B69" s="4" t="str">
        <f>VLOOKUP(A69,Param!A:B,2,FALSE)</f>
        <v>PINS-JUSTARET VILLATE TT</v>
      </c>
      <c r="C69" s="2">
        <v>120</v>
      </c>
      <c r="D69" s="2">
        <v>15</v>
      </c>
      <c r="E69" s="2">
        <v>135</v>
      </c>
      <c r="F69" s="5">
        <v>8</v>
      </c>
      <c r="G69" s="5">
        <v>4</v>
      </c>
      <c r="H69" s="5">
        <v>13</v>
      </c>
      <c r="I69" s="5">
        <v>5</v>
      </c>
      <c r="J69" s="5">
        <v>14</v>
      </c>
      <c r="K69" s="5">
        <v>1</v>
      </c>
      <c r="L69" s="5">
        <v>16</v>
      </c>
      <c r="M69" s="5">
        <v>0</v>
      </c>
      <c r="N69" s="5">
        <v>8</v>
      </c>
      <c r="O69" s="5">
        <v>0</v>
      </c>
      <c r="P69" s="5">
        <v>19</v>
      </c>
      <c r="Q69" s="5">
        <v>2</v>
      </c>
      <c r="R69" s="5">
        <v>42</v>
      </c>
      <c r="S69" s="5">
        <v>3</v>
      </c>
    </row>
    <row r="70" spans="1:19" ht="15.9" customHeight="1" x14ac:dyDescent="0.3">
      <c r="A70" s="4">
        <v>11310076</v>
      </c>
      <c r="B70" s="4" t="str">
        <f>VLOOKUP(A70,Param!A:B,2,FALSE)</f>
        <v>POINTIS RIVIERE STT</v>
      </c>
      <c r="C70" s="2">
        <v>22</v>
      </c>
      <c r="D70" s="2">
        <v>2</v>
      </c>
      <c r="E70" s="2">
        <v>24</v>
      </c>
      <c r="F70" s="5">
        <v>0</v>
      </c>
      <c r="G70" s="5">
        <v>0</v>
      </c>
      <c r="H70" s="5">
        <v>0</v>
      </c>
      <c r="I70" s="5">
        <v>0</v>
      </c>
      <c r="J70" s="5">
        <v>2</v>
      </c>
      <c r="K70" s="5">
        <v>0</v>
      </c>
      <c r="L70" s="5">
        <v>3</v>
      </c>
      <c r="M70" s="5">
        <v>1</v>
      </c>
      <c r="N70" s="5">
        <v>1</v>
      </c>
      <c r="O70" s="5">
        <v>0</v>
      </c>
      <c r="P70" s="5">
        <v>5</v>
      </c>
      <c r="Q70" s="5">
        <v>0</v>
      </c>
      <c r="R70" s="5">
        <v>11</v>
      </c>
      <c r="S70" s="5">
        <v>1</v>
      </c>
    </row>
    <row r="71" spans="1:19" ht="15.9" customHeight="1" x14ac:dyDescent="0.3">
      <c r="A71" s="4">
        <v>11310077</v>
      </c>
      <c r="B71" s="4" t="str">
        <f>VLOOKUP(A71,Param!A:B,2,FALSE)</f>
        <v>TOULOUSE PATTE D'OIE T.T.</v>
      </c>
      <c r="C71" s="2">
        <v>71</v>
      </c>
      <c r="D71" s="2">
        <v>4</v>
      </c>
      <c r="E71" s="2">
        <v>75</v>
      </c>
      <c r="F71" s="5">
        <v>4</v>
      </c>
      <c r="G71" s="5">
        <v>0</v>
      </c>
      <c r="H71" s="5">
        <v>11</v>
      </c>
      <c r="I71" s="5">
        <v>0</v>
      </c>
      <c r="J71" s="5">
        <v>7</v>
      </c>
      <c r="K71" s="5">
        <v>0</v>
      </c>
      <c r="L71" s="5">
        <v>6</v>
      </c>
      <c r="M71" s="5">
        <v>0</v>
      </c>
      <c r="N71" s="5">
        <v>7</v>
      </c>
      <c r="O71" s="5">
        <v>0</v>
      </c>
      <c r="P71" s="5">
        <v>21</v>
      </c>
      <c r="Q71" s="5">
        <v>2</v>
      </c>
      <c r="R71" s="5">
        <v>15</v>
      </c>
      <c r="S71" s="5">
        <v>2</v>
      </c>
    </row>
    <row r="72" spans="1:19" ht="15.9" customHeight="1" x14ac:dyDescent="0.3">
      <c r="A72" s="4">
        <v>11310098</v>
      </c>
      <c r="B72" s="4" t="str">
        <f>VLOOKUP(A72,Param!A:B,2,FALSE)</f>
        <v>TT FROUZINOIS</v>
      </c>
      <c r="C72" s="2">
        <v>59</v>
      </c>
      <c r="D72" s="2">
        <v>7</v>
      </c>
      <c r="E72" s="2">
        <v>66</v>
      </c>
      <c r="F72" s="5">
        <v>4</v>
      </c>
      <c r="G72" s="5">
        <v>0</v>
      </c>
      <c r="H72" s="5">
        <v>18</v>
      </c>
      <c r="I72" s="5">
        <v>1</v>
      </c>
      <c r="J72" s="5">
        <v>11</v>
      </c>
      <c r="K72" s="5">
        <v>0</v>
      </c>
      <c r="L72" s="5">
        <v>1</v>
      </c>
      <c r="M72" s="5">
        <v>1</v>
      </c>
      <c r="N72" s="5">
        <v>1</v>
      </c>
      <c r="O72" s="5">
        <v>0</v>
      </c>
      <c r="P72" s="5">
        <v>11</v>
      </c>
      <c r="Q72" s="5">
        <v>1</v>
      </c>
      <c r="R72" s="5">
        <v>13</v>
      </c>
      <c r="S72" s="5">
        <v>4</v>
      </c>
    </row>
    <row r="73" spans="1:19" ht="15.9" customHeight="1" x14ac:dyDescent="0.3">
      <c r="A73" s="4">
        <v>11310099</v>
      </c>
      <c r="B73" s="4" t="str">
        <f>VLOOKUP(A73,Param!A:B,2,FALSE)</f>
        <v>COTEAUX BELLEVUE TT</v>
      </c>
      <c r="C73" s="2">
        <v>23</v>
      </c>
      <c r="D73" s="2">
        <v>0</v>
      </c>
      <c r="E73" s="2">
        <v>23</v>
      </c>
      <c r="F73" s="5">
        <v>0</v>
      </c>
      <c r="G73" s="5">
        <v>0</v>
      </c>
      <c r="H73" s="5">
        <v>1</v>
      </c>
      <c r="I73" s="5">
        <v>0</v>
      </c>
      <c r="J73" s="5">
        <v>0</v>
      </c>
      <c r="K73" s="5">
        <v>0</v>
      </c>
      <c r="L73" s="5">
        <v>5</v>
      </c>
      <c r="M73" s="5">
        <v>0</v>
      </c>
      <c r="N73" s="5">
        <v>2</v>
      </c>
      <c r="O73" s="5">
        <v>0</v>
      </c>
      <c r="P73" s="5">
        <v>7</v>
      </c>
      <c r="Q73" s="5">
        <v>0</v>
      </c>
      <c r="R73" s="5">
        <v>8</v>
      </c>
      <c r="S73" s="5">
        <v>0</v>
      </c>
    </row>
    <row r="74" spans="1:19" ht="15.9" customHeight="1" x14ac:dyDescent="0.3">
      <c r="A74" s="4">
        <v>11310115</v>
      </c>
      <c r="B74" s="4" t="str">
        <f>VLOOKUP(A74,Param!A:B,2,FALSE)</f>
        <v>CASTELGINEST TT</v>
      </c>
      <c r="C74" s="2">
        <v>69</v>
      </c>
      <c r="D74" s="2">
        <v>10</v>
      </c>
      <c r="E74" s="2">
        <v>79</v>
      </c>
      <c r="F74" s="5">
        <v>0</v>
      </c>
      <c r="G74" s="5">
        <v>0</v>
      </c>
      <c r="H74" s="5">
        <v>15</v>
      </c>
      <c r="I74" s="5">
        <v>1</v>
      </c>
      <c r="J74" s="5">
        <v>10</v>
      </c>
      <c r="K74" s="5">
        <v>4</v>
      </c>
      <c r="L74" s="5">
        <v>7</v>
      </c>
      <c r="M74" s="5">
        <v>0</v>
      </c>
      <c r="N74" s="5">
        <v>4</v>
      </c>
      <c r="O74" s="5">
        <v>0</v>
      </c>
      <c r="P74" s="5">
        <v>11</v>
      </c>
      <c r="Q74" s="5">
        <v>3</v>
      </c>
      <c r="R74" s="5">
        <v>22</v>
      </c>
      <c r="S74" s="5">
        <v>2</v>
      </c>
    </row>
    <row r="75" spans="1:19" ht="15.9" customHeight="1" x14ac:dyDescent="0.3">
      <c r="A75" s="4">
        <v>11310117</v>
      </c>
      <c r="B75" s="4" t="str">
        <f>VLOOKUP(A75,Param!A:B,2,FALSE)</f>
        <v>TT ST JORY</v>
      </c>
      <c r="C75" s="2">
        <v>38</v>
      </c>
      <c r="D75" s="2">
        <v>0</v>
      </c>
      <c r="E75" s="2">
        <v>38</v>
      </c>
      <c r="F75" s="5">
        <v>1</v>
      </c>
      <c r="G75" s="5">
        <v>0</v>
      </c>
      <c r="H75" s="5">
        <v>0</v>
      </c>
      <c r="I75" s="5">
        <v>0</v>
      </c>
      <c r="J75" s="5">
        <v>5</v>
      </c>
      <c r="K75" s="5">
        <v>0</v>
      </c>
      <c r="L75" s="5">
        <v>4</v>
      </c>
      <c r="M75" s="5">
        <v>0</v>
      </c>
      <c r="N75" s="5">
        <v>0</v>
      </c>
      <c r="O75" s="5">
        <v>0</v>
      </c>
      <c r="P75" s="5">
        <v>11</v>
      </c>
      <c r="Q75" s="5">
        <v>0</v>
      </c>
      <c r="R75" s="5">
        <v>17</v>
      </c>
      <c r="S75" s="5">
        <v>0</v>
      </c>
    </row>
    <row r="76" spans="1:19" ht="15.9" customHeight="1" x14ac:dyDescent="0.3">
      <c r="A76" s="4">
        <v>11310121</v>
      </c>
      <c r="B76" s="4" t="str">
        <f>VLOOKUP(A76,Param!A:B,2,FALSE)</f>
        <v>JS CUGNAUX/VILLENEUVE TT</v>
      </c>
      <c r="C76" s="2">
        <v>148</v>
      </c>
      <c r="D76" s="2">
        <v>99</v>
      </c>
      <c r="E76" s="2">
        <v>247</v>
      </c>
      <c r="F76" s="5">
        <v>31</v>
      </c>
      <c r="G76" s="5">
        <v>53</v>
      </c>
      <c r="H76" s="5">
        <v>30</v>
      </c>
      <c r="I76" s="5">
        <v>24</v>
      </c>
      <c r="J76" s="5">
        <v>15</v>
      </c>
      <c r="K76" s="5">
        <v>5</v>
      </c>
      <c r="L76" s="5">
        <v>8</v>
      </c>
      <c r="M76" s="5">
        <v>1</v>
      </c>
      <c r="N76" s="5">
        <v>9</v>
      </c>
      <c r="O76" s="5">
        <v>1</v>
      </c>
      <c r="P76" s="5">
        <v>28</v>
      </c>
      <c r="Q76" s="5">
        <v>9</v>
      </c>
      <c r="R76" s="5">
        <v>27</v>
      </c>
      <c r="S76" s="5">
        <v>6</v>
      </c>
    </row>
    <row r="77" spans="1:19" ht="15.9" customHeight="1" x14ac:dyDescent="0.3">
      <c r="A77" s="4">
        <v>11310123</v>
      </c>
      <c r="B77" s="4" t="str">
        <f>VLOOKUP(A77,Param!A:B,2,FALSE)</f>
        <v>RIEUMES MAUZAC SLTT</v>
      </c>
      <c r="C77" s="2">
        <v>56</v>
      </c>
      <c r="D77" s="2">
        <v>6</v>
      </c>
      <c r="E77" s="2">
        <v>62</v>
      </c>
      <c r="F77" s="5">
        <v>2</v>
      </c>
      <c r="G77" s="5">
        <v>0</v>
      </c>
      <c r="H77" s="5">
        <v>4</v>
      </c>
      <c r="I77" s="5">
        <v>0</v>
      </c>
      <c r="J77" s="5">
        <v>11</v>
      </c>
      <c r="K77" s="5">
        <v>0</v>
      </c>
      <c r="L77" s="5">
        <v>6</v>
      </c>
      <c r="M77" s="5">
        <v>1</v>
      </c>
      <c r="N77" s="5">
        <v>6</v>
      </c>
      <c r="O77" s="5">
        <v>0</v>
      </c>
      <c r="P77" s="5">
        <v>5</v>
      </c>
      <c r="Q77" s="5">
        <v>2</v>
      </c>
      <c r="R77" s="5">
        <v>22</v>
      </c>
      <c r="S77" s="5">
        <v>3</v>
      </c>
    </row>
    <row r="78" spans="1:19" ht="15.9" customHeight="1" x14ac:dyDescent="0.3">
      <c r="A78" s="4">
        <v>11310124</v>
      </c>
      <c r="B78" s="4" t="str">
        <f>VLOOKUP(A78,Param!A:B,2,FALSE)</f>
        <v>TT REVEL-LAURAGAIS</v>
      </c>
      <c r="C78" s="2">
        <v>20</v>
      </c>
      <c r="D78" s="2">
        <v>2</v>
      </c>
      <c r="E78" s="2">
        <v>22</v>
      </c>
      <c r="F78" s="5">
        <v>0</v>
      </c>
      <c r="G78" s="5">
        <v>0</v>
      </c>
      <c r="H78" s="5">
        <v>1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</v>
      </c>
      <c r="Q78" s="5">
        <v>1</v>
      </c>
      <c r="R78" s="5">
        <v>18</v>
      </c>
      <c r="S78" s="5">
        <v>1</v>
      </c>
    </row>
    <row r="79" spans="1:19" ht="15.9" customHeight="1" x14ac:dyDescent="0.3">
      <c r="A79" s="4">
        <v>11310126</v>
      </c>
      <c r="B79" s="4" t="str">
        <f>VLOOKUP(A79,Param!A:B,2,FALSE)</f>
        <v>TT FRONTON</v>
      </c>
      <c r="C79" s="2">
        <v>71</v>
      </c>
      <c r="D79" s="2">
        <v>4</v>
      </c>
      <c r="E79" s="2">
        <v>75</v>
      </c>
      <c r="F79" s="5">
        <v>3</v>
      </c>
      <c r="G79" s="5">
        <v>0</v>
      </c>
      <c r="H79" s="5">
        <v>9</v>
      </c>
      <c r="I79" s="5">
        <v>1</v>
      </c>
      <c r="J79" s="5">
        <v>21</v>
      </c>
      <c r="K79" s="5">
        <v>1</v>
      </c>
      <c r="L79" s="5">
        <v>13</v>
      </c>
      <c r="M79" s="5">
        <v>0</v>
      </c>
      <c r="N79" s="5">
        <v>1</v>
      </c>
      <c r="O79" s="5">
        <v>1</v>
      </c>
      <c r="P79" s="5">
        <v>6</v>
      </c>
      <c r="Q79" s="5">
        <v>0</v>
      </c>
      <c r="R79" s="5">
        <v>18</v>
      </c>
      <c r="S79" s="5">
        <v>1</v>
      </c>
    </row>
    <row r="80" spans="1:19" ht="15.9" customHeight="1" x14ac:dyDescent="0.3">
      <c r="A80" s="4">
        <v>11310129</v>
      </c>
      <c r="B80" s="4" t="str">
        <f>VLOOKUP(A80,Param!A:B,2,FALSE)</f>
        <v>QUINT FONSEGRIVES TENNIS DE T</v>
      </c>
      <c r="C80" s="2">
        <v>59</v>
      </c>
      <c r="D80" s="2">
        <v>4</v>
      </c>
      <c r="E80" s="2">
        <v>63</v>
      </c>
      <c r="F80" s="5">
        <v>3</v>
      </c>
      <c r="G80" s="5">
        <v>0</v>
      </c>
      <c r="H80" s="5">
        <v>9</v>
      </c>
      <c r="I80" s="5">
        <v>0</v>
      </c>
      <c r="J80" s="5">
        <v>5</v>
      </c>
      <c r="K80" s="5">
        <v>1</v>
      </c>
      <c r="L80" s="5">
        <v>5</v>
      </c>
      <c r="M80" s="5">
        <v>1</v>
      </c>
      <c r="N80" s="5">
        <v>6</v>
      </c>
      <c r="O80" s="5">
        <v>0</v>
      </c>
      <c r="P80" s="5">
        <v>13</v>
      </c>
      <c r="Q80" s="5">
        <v>1</v>
      </c>
      <c r="R80" s="5">
        <v>18</v>
      </c>
      <c r="S80" s="5">
        <v>1</v>
      </c>
    </row>
    <row r="81" spans="1:19" ht="15.9" customHeight="1" x14ac:dyDescent="0.3">
      <c r="A81" s="4">
        <v>11310130</v>
      </c>
      <c r="B81" s="4" t="str">
        <f>VLOOKUP(A81,Param!A:B,2,FALSE)</f>
        <v>TT DE LA HYSE</v>
      </c>
      <c r="C81" s="2">
        <v>9</v>
      </c>
      <c r="D81" s="2">
        <v>0</v>
      </c>
      <c r="E81" s="2">
        <v>9</v>
      </c>
      <c r="F81" s="5">
        <v>0</v>
      </c>
      <c r="G81" s="5">
        <v>0</v>
      </c>
      <c r="H81" s="5">
        <v>0</v>
      </c>
      <c r="I81" s="5">
        <v>0</v>
      </c>
      <c r="J81" s="5">
        <v>1</v>
      </c>
      <c r="K81" s="5">
        <v>0</v>
      </c>
      <c r="L81" s="5">
        <v>2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6</v>
      </c>
      <c r="S81" s="5">
        <v>0</v>
      </c>
    </row>
    <row r="82" spans="1:19" ht="15.9" customHeight="1" x14ac:dyDescent="0.3">
      <c r="A82" s="4">
        <v>11310131</v>
      </c>
      <c r="B82" s="4" t="str">
        <f>VLOOKUP(A82,Param!A:B,2,FALSE)</f>
        <v>TENNIS DE TABLE PIBRACAIS</v>
      </c>
      <c r="C82" s="2">
        <v>54</v>
      </c>
      <c r="D82" s="2">
        <v>7</v>
      </c>
      <c r="E82" s="2">
        <v>61</v>
      </c>
      <c r="F82" s="5">
        <v>3</v>
      </c>
      <c r="G82" s="5">
        <v>0</v>
      </c>
      <c r="H82" s="5">
        <v>2</v>
      </c>
      <c r="I82" s="5">
        <v>0</v>
      </c>
      <c r="J82" s="5">
        <v>11</v>
      </c>
      <c r="K82" s="5">
        <v>0</v>
      </c>
      <c r="L82" s="5">
        <v>10</v>
      </c>
      <c r="M82" s="5">
        <v>1</v>
      </c>
      <c r="N82" s="5">
        <v>4</v>
      </c>
      <c r="O82" s="5">
        <v>0</v>
      </c>
      <c r="P82" s="5">
        <v>5</v>
      </c>
      <c r="Q82" s="5">
        <v>0</v>
      </c>
      <c r="R82" s="5">
        <v>19</v>
      </c>
      <c r="S82" s="5">
        <v>6</v>
      </c>
    </row>
    <row r="83" spans="1:19" ht="15.9" customHeight="1" x14ac:dyDescent="0.3">
      <c r="A83" s="4">
        <v>11310132</v>
      </c>
      <c r="B83" s="4" t="str">
        <f>VLOOKUP(A83,Param!A:B,2,FALSE)</f>
        <v>SAINT SULPICE TENNIS DE TABLE</v>
      </c>
      <c r="C83" s="2">
        <v>47</v>
      </c>
      <c r="D83" s="2">
        <v>5</v>
      </c>
      <c r="E83" s="2">
        <v>52</v>
      </c>
      <c r="F83" s="5">
        <v>1</v>
      </c>
      <c r="G83" s="5">
        <v>0</v>
      </c>
      <c r="H83" s="5">
        <v>9</v>
      </c>
      <c r="I83" s="5">
        <v>1</v>
      </c>
      <c r="J83" s="5">
        <v>10</v>
      </c>
      <c r="K83" s="5">
        <v>1</v>
      </c>
      <c r="L83" s="5">
        <v>8</v>
      </c>
      <c r="M83" s="5">
        <v>0</v>
      </c>
      <c r="N83" s="5">
        <v>5</v>
      </c>
      <c r="O83" s="5">
        <v>0</v>
      </c>
      <c r="P83" s="5">
        <v>4</v>
      </c>
      <c r="Q83" s="5">
        <v>1</v>
      </c>
      <c r="R83" s="5">
        <v>10</v>
      </c>
      <c r="S83" s="5">
        <v>2</v>
      </c>
    </row>
    <row r="84" spans="1:19" ht="15.9" customHeight="1" x14ac:dyDescent="0.3">
      <c r="A84" s="4">
        <v>11310133</v>
      </c>
      <c r="B84" s="4" t="str">
        <f>VLOOKUP(A84,Param!A:B,2,FALSE)</f>
        <v>PIRATES LAURAGAIS</v>
      </c>
      <c r="C84" s="2">
        <v>12</v>
      </c>
      <c r="D84" s="2">
        <v>1</v>
      </c>
      <c r="E84" s="2">
        <v>13</v>
      </c>
      <c r="F84" s="5">
        <v>0</v>
      </c>
      <c r="G84" s="5">
        <v>0</v>
      </c>
      <c r="H84" s="5">
        <v>0</v>
      </c>
      <c r="I84" s="5">
        <v>0</v>
      </c>
      <c r="J84" s="5">
        <v>3</v>
      </c>
      <c r="K84" s="5">
        <v>0</v>
      </c>
      <c r="L84" s="5">
        <v>3</v>
      </c>
      <c r="M84" s="5">
        <v>0</v>
      </c>
      <c r="N84" s="5">
        <v>3</v>
      </c>
      <c r="O84" s="5">
        <v>0</v>
      </c>
      <c r="P84" s="5">
        <v>0</v>
      </c>
      <c r="Q84" s="5">
        <v>0</v>
      </c>
      <c r="R84" s="5">
        <v>3</v>
      </c>
      <c r="S84" s="5">
        <v>1</v>
      </c>
    </row>
    <row r="85" spans="1:19" ht="15.9" customHeight="1" x14ac:dyDescent="0.3">
      <c r="A85" s="4">
        <v>11320005</v>
      </c>
      <c r="B85" s="4" t="str">
        <f>VLOOKUP(A85,Param!A:B,2,FALSE)</f>
        <v>CP AUSCITAIN</v>
      </c>
      <c r="C85" s="2">
        <v>154</v>
      </c>
      <c r="D85" s="2">
        <v>27</v>
      </c>
      <c r="E85" s="2">
        <v>181</v>
      </c>
      <c r="F85" s="5">
        <v>10</v>
      </c>
      <c r="G85" s="5">
        <v>3</v>
      </c>
      <c r="H85" s="5">
        <v>12</v>
      </c>
      <c r="I85" s="5">
        <v>4</v>
      </c>
      <c r="J85" s="5">
        <v>23</v>
      </c>
      <c r="K85" s="5">
        <v>1</v>
      </c>
      <c r="L85" s="5">
        <v>15</v>
      </c>
      <c r="M85" s="5">
        <v>1</v>
      </c>
      <c r="N85" s="5">
        <v>17</v>
      </c>
      <c r="O85" s="5">
        <v>2</v>
      </c>
      <c r="P85" s="5">
        <v>25</v>
      </c>
      <c r="Q85" s="5">
        <v>5</v>
      </c>
      <c r="R85" s="5">
        <v>52</v>
      </c>
      <c r="S85" s="5">
        <v>11</v>
      </c>
    </row>
    <row r="86" spans="1:19" ht="15.9" customHeight="1" x14ac:dyDescent="0.3">
      <c r="A86" s="4">
        <v>11320027</v>
      </c>
      <c r="B86" s="4" t="str">
        <f>VLOOKUP(A86,Param!A:B,2,FALSE)</f>
        <v>US PLAISANTINE TT</v>
      </c>
      <c r="C86" s="2">
        <v>12</v>
      </c>
      <c r="D86" s="2">
        <v>0</v>
      </c>
      <c r="E86" s="2">
        <v>12</v>
      </c>
      <c r="F86" s="5">
        <v>0</v>
      </c>
      <c r="G86" s="5">
        <v>0</v>
      </c>
      <c r="H86" s="5">
        <v>0</v>
      </c>
      <c r="I86" s="5">
        <v>0</v>
      </c>
      <c r="J86" s="5">
        <v>2</v>
      </c>
      <c r="K86" s="5">
        <v>0</v>
      </c>
      <c r="L86" s="5">
        <v>2</v>
      </c>
      <c r="M86" s="5">
        <v>0</v>
      </c>
      <c r="N86" s="5">
        <v>2</v>
      </c>
      <c r="O86" s="5">
        <v>0</v>
      </c>
      <c r="P86" s="5">
        <v>0</v>
      </c>
      <c r="Q86" s="5">
        <v>0</v>
      </c>
      <c r="R86" s="5">
        <v>6</v>
      </c>
      <c r="S86" s="5">
        <v>0</v>
      </c>
    </row>
    <row r="87" spans="1:19" ht="15.9" customHeight="1" x14ac:dyDescent="0.3">
      <c r="A87" s="4">
        <v>11320032</v>
      </c>
      <c r="B87" s="4" t="str">
        <f>VLOOKUP(A87,Param!A:B,2,FALSE)</f>
        <v>PREIGNAN AUBIET CASTELNAU TT</v>
      </c>
      <c r="C87" s="2">
        <v>17</v>
      </c>
      <c r="D87" s="2">
        <v>2</v>
      </c>
      <c r="E87" s="2">
        <v>19</v>
      </c>
      <c r="F87" s="5">
        <v>0</v>
      </c>
      <c r="G87" s="5">
        <v>1</v>
      </c>
      <c r="H87" s="5">
        <v>1</v>
      </c>
      <c r="I87" s="5">
        <v>1</v>
      </c>
      <c r="J87" s="5">
        <v>0</v>
      </c>
      <c r="K87" s="5">
        <v>0</v>
      </c>
      <c r="L87" s="5">
        <v>3</v>
      </c>
      <c r="M87" s="5">
        <v>0</v>
      </c>
      <c r="N87" s="5">
        <v>0</v>
      </c>
      <c r="O87" s="5">
        <v>0</v>
      </c>
      <c r="P87" s="5">
        <v>4</v>
      </c>
      <c r="Q87" s="5">
        <v>0</v>
      </c>
      <c r="R87" s="5">
        <v>9</v>
      </c>
      <c r="S87" s="5">
        <v>0</v>
      </c>
    </row>
    <row r="88" spans="1:19" ht="15.9" customHeight="1" x14ac:dyDescent="0.3">
      <c r="A88" s="4">
        <v>11320033</v>
      </c>
      <c r="B88" s="4" t="str">
        <f>VLOOKUP(A88,Param!A:B,2,FALSE)</f>
        <v>CP LECTOUROIS</v>
      </c>
      <c r="C88" s="2">
        <v>35</v>
      </c>
      <c r="D88" s="2">
        <v>7</v>
      </c>
      <c r="E88" s="2">
        <v>42</v>
      </c>
      <c r="F88" s="5">
        <v>2</v>
      </c>
      <c r="G88" s="5">
        <v>0</v>
      </c>
      <c r="H88" s="5">
        <v>1</v>
      </c>
      <c r="I88" s="5">
        <v>0</v>
      </c>
      <c r="J88" s="5">
        <v>1</v>
      </c>
      <c r="K88" s="5">
        <v>0</v>
      </c>
      <c r="L88" s="5">
        <v>1</v>
      </c>
      <c r="M88" s="5">
        <v>1</v>
      </c>
      <c r="N88" s="5">
        <v>9</v>
      </c>
      <c r="O88" s="5">
        <v>0</v>
      </c>
      <c r="P88" s="5">
        <v>9</v>
      </c>
      <c r="Q88" s="5">
        <v>0</v>
      </c>
      <c r="R88" s="5">
        <v>12</v>
      </c>
      <c r="S88" s="5">
        <v>6</v>
      </c>
    </row>
    <row r="89" spans="1:19" ht="15.9" customHeight="1" x14ac:dyDescent="0.3">
      <c r="A89" s="4">
        <v>11320039</v>
      </c>
      <c r="B89" s="4" t="str">
        <f>VLOOKUP(A89,Param!A:B,2,FALSE)</f>
        <v>CP FLEURANTIN</v>
      </c>
      <c r="C89" s="2">
        <v>26</v>
      </c>
      <c r="D89" s="2">
        <v>4</v>
      </c>
      <c r="E89" s="2">
        <v>30</v>
      </c>
      <c r="F89" s="5">
        <v>0</v>
      </c>
      <c r="G89" s="5">
        <v>0</v>
      </c>
      <c r="H89" s="5">
        <v>2</v>
      </c>
      <c r="I89" s="5">
        <v>0</v>
      </c>
      <c r="J89" s="5">
        <v>0</v>
      </c>
      <c r="K89" s="5">
        <v>0</v>
      </c>
      <c r="L89" s="5">
        <v>3</v>
      </c>
      <c r="M89" s="5">
        <v>1</v>
      </c>
      <c r="N89" s="5">
        <v>7</v>
      </c>
      <c r="O89" s="5">
        <v>1</v>
      </c>
      <c r="P89" s="5">
        <v>8</v>
      </c>
      <c r="Q89" s="5">
        <v>1</v>
      </c>
      <c r="R89" s="5">
        <v>6</v>
      </c>
      <c r="S89" s="5">
        <v>1</v>
      </c>
    </row>
    <row r="90" spans="1:19" ht="15.9" customHeight="1" x14ac:dyDescent="0.3">
      <c r="A90" s="4">
        <v>11320040</v>
      </c>
      <c r="B90" s="4" t="str">
        <f>VLOOKUP(A90,Param!A:B,2,FALSE)</f>
        <v>CP DU BAS ARMAGNAC</v>
      </c>
      <c r="C90" s="2">
        <v>22</v>
      </c>
      <c r="D90" s="2">
        <v>0</v>
      </c>
      <c r="E90" s="2">
        <v>22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0</v>
      </c>
      <c r="N90" s="5">
        <v>3</v>
      </c>
      <c r="O90" s="5">
        <v>0</v>
      </c>
      <c r="P90" s="5">
        <v>7</v>
      </c>
      <c r="Q90" s="5">
        <v>0</v>
      </c>
      <c r="R90" s="5">
        <v>10</v>
      </c>
      <c r="S90" s="5">
        <v>0</v>
      </c>
    </row>
    <row r="91" spans="1:19" ht="15.9" customHeight="1" x14ac:dyDescent="0.3">
      <c r="A91" s="4">
        <v>11320041</v>
      </c>
      <c r="B91" s="4" t="str">
        <f>VLOOKUP(A91,Param!A:B,2,FALSE)</f>
        <v>A.S.T.T. L'ISLOIS</v>
      </c>
      <c r="C91" s="2">
        <v>81</v>
      </c>
      <c r="D91" s="2">
        <v>10</v>
      </c>
      <c r="E91" s="2">
        <v>91</v>
      </c>
      <c r="F91" s="5">
        <v>0</v>
      </c>
      <c r="G91" s="5">
        <v>0</v>
      </c>
      <c r="H91" s="5">
        <v>14</v>
      </c>
      <c r="I91" s="5">
        <v>0</v>
      </c>
      <c r="J91" s="5">
        <v>15</v>
      </c>
      <c r="K91" s="5">
        <v>1</v>
      </c>
      <c r="L91" s="5">
        <v>11</v>
      </c>
      <c r="M91" s="5">
        <v>1</v>
      </c>
      <c r="N91" s="5">
        <v>2</v>
      </c>
      <c r="O91" s="5">
        <v>0</v>
      </c>
      <c r="P91" s="5">
        <v>9</v>
      </c>
      <c r="Q91" s="5">
        <v>2</v>
      </c>
      <c r="R91" s="5">
        <v>30</v>
      </c>
      <c r="S91" s="5">
        <v>6</v>
      </c>
    </row>
    <row r="92" spans="1:19" ht="15.9" customHeight="1" x14ac:dyDescent="0.3">
      <c r="A92" s="4">
        <v>11320045</v>
      </c>
      <c r="B92" s="4" t="str">
        <f>VLOOKUP(A92,Param!A:B,2,FALSE)</f>
        <v>RAQUETTE SEISSANNAISE</v>
      </c>
      <c r="C92" s="2">
        <v>23</v>
      </c>
      <c r="D92" s="2">
        <v>3</v>
      </c>
      <c r="E92" s="2">
        <v>26</v>
      </c>
      <c r="F92" s="5">
        <v>0</v>
      </c>
      <c r="G92" s="5">
        <v>0</v>
      </c>
      <c r="H92" s="5">
        <v>0</v>
      </c>
      <c r="I92" s="5">
        <v>0</v>
      </c>
      <c r="J92" s="5">
        <v>4</v>
      </c>
      <c r="K92" s="5">
        <v>0</v>
      </c>
      <c r="L92" s="5">
        <v>1</v>
      </c>
      <c r="M92" s="5">
        <v>0</v>
      </c>
      <c r="N92" s="5">
        <v>3</v>
      </c>
      <c r="O92" s="5">
        <v>0</v>
      </c>
      <c r="P92" s="5">
        <v>3</v>
      </c>
      <c r="Q92" s="5">
        <v>1</v>
      </c>
      <c r="R92" s="5">
        <v>12</v>
      </c>
      <c r="S92" s="5">
        <v>2</v>
      </c>
    </row>
    <row r="93" spans="1:19" ht="15.9" customHeight="1" x14ac:dyDescent="0.3">
      <c r="A93" s="4">
        <v>11320046</v>
      </c>
      <c r="B93" s="4" t="str">
        <f>VLOOKUP(A93,Param!A:B,2,FALSE)</f>
        <v>VIC EAUZE GASCOGNE ARMAGNAC</v>
      </c>
      <c r="C93" s="2">
        <v>57</v>
      </c>
      <c r="D93" s="2">
        <v>17</v>
      </c>
      <c r="E93" s="2">
        <v>74</v>
      </c>
      <c r="F93" s="5">
        <v>9</v>
      </c>
      <c r="G93" s="5">
        <v>5</v>
      </c>
      <c r="H93" s="5">
        <v>5</v>
      </c>
      <c r="I93" s="5">
        <v>5</v>
      </c>
      <c r="J93" s="5">
        <v>8</v>
      </c>
      <c r="K93" s="5">
        <v>2</v>
      </c>
      <c r="L93" s="5">
        <v>3</v>
      </c>
      <c r="M93" s="5">
        <v>0</v>
      </c>
      <c r="N93" s="5">
        <v>0</v>
      </c>
      <c r="O93" s="5">
        <v>1</v>
      </c>
      <c r="P93" s="5">
        <v>13</v>
      </c>
      <c r="Q93" s="5">
        <v>2</v>
      </c>
      <c r="R93" s="5">
        <v>19</v>
      </c>
      <c r="S93" s="5">
        <v>2</v>
      </c>
    </row>
    <row r="94" spans="1:19" ht="15.9" customHeight="1" x14ac:dyDescent="0.3">
      <c r="A94" s="4">
        <v>11340001</v>
      </c>
      <c r="B94" s="4" t="str">
        <f>VLOOKUP(A94,Param!A:B,2,FALSE)</f>
        <v>AMTT MEZE</v>
      </c>
      <c r="C94" s="2">
        <v>63</v>
      </c>
      <c r="D94" s="2">
        <v>14</v>
      </c>
      <c r="E94" s="2">
        <v>77</v>
      </c>
      <c r="F94" s="5">
        <v>6</v>
      </c>
      <c r="G94" s="5">
        <v>1</v>
      </c>
      <c r="H94" s="5">
        <v>8</v>
      </c>
      <c r="I94" s="5">
        <v>1</v>
      </c>
      <c r="J94" s="5">
        <v>10</v>
      </c>
      <c r="K94" s="5">
        <v>2</v>
      </c>
      <c r="L94" s="5">
        <v>4</v>
      </c>
      <c r="M94" s="5">
        <v>1</v>
      </c>
      <c r="N94" s="5">
        <v>2</v>
      </c>
      <c r="O94" s="5">
        <v>2</v>
      </c>
      <c r="P94" s="5">
        <v>6</v>
      </c>
      <c r="Q94" s="5">
        <v>3</v>
      </c>
      <c r="R94" s="5">
        <v>27</v>
      </c>
      <c r="S94" s="5">
        <v>4</v>
      </c>
    </row>
    <row r="95" spans="1:19" ht="15.9" customHeight="1" x14ac:dyDescent="0.3">
      <c r="A95" s="4">
        <v>11340003</v>
      </c>
      <c r="B95" s="4" t="str">
        <f>VLOOKUP(A95,Param!A:B,2,FALSE)</f>
        <v>ST FELIX DE LODEZ FR TT</v>
      </c>
      <c r="C95" s="2">
        <v>28</v>
      </c>
      <c r="D95" s="2">
        <v>0</v>
      </c>
      <c r="E95" s="2">
        <v>28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  <c r="K95" s="5">
        <v>0</v>
      </c>
      <c r="L95" s="5">
        <v>2</v>
      </c>
      <c r="M95" s="5">
        <v>0</v>
      </c>
      <c r="N95" s="5">
        <v>0</v>
      </c>
      <c r="O95" s="5">
        <v>0</v>
      </c>
      <c r="P95" s="5">
        <v>7</v>
      </c>
      <c r="Q95" s="5">
        <v>0</v>
      </c>
      <c r="R95" s="5">
        <v>18</v>
      </c>
      <c r="S95" s="5">
        <v>0</v>
      </c>
    </row>
    <row r="96" spans="1:19" ht="15.9" customHeight="1" x14ac:dyDescent="0.3">
      <c r="A96" s="4">
        <v>11340007</v>
      </c>
      <c r="B96" s="4" t="str">
        <f>VLOOKUP(A96,Param!A:B,2,FALSE)</f>
        <v>PEROLS PPC</v>
      </c>
      <c r="C96" s="2">
        <v>113</v>
      </c>
      <c r="D96" s="2">
        <v>14</v>
      </c>
      <c r="E96" s="2">
        <v>127</v>
      </c>
      <c r="F96" s="5">
        <v>20</v>
      </c>
      <c r="G96" s="5">
        <v>0</v>
      </c>
      <c r="H96" s="5">
        <v>20</v>
      </c>
      <c r="I96" s="5">
        <v>1</v>
      </c>
      <c r="J96" s="5">
        <v>16</v>
      </c>
      <c r="K96" s="5">
        <v>3</v>
      </c>
      <c r="L96" s="5">
        <v>3</v>
      </c>
      <c r="M96" s="5">
        <v>0</v>
      </c>
      <c r="N96" s="5">
        <v>12</v>
      </c>
      <c r="O96" s="5">
        <v>1</v>
      </c>
      <c r="P96" s="5">
        <v>17</v>
      </c>
      <c r="Q96" s="5">
        <v>6</v>
      </c>
      <c r="R96" s="5">
        <v>25</v>
      </c>
      <c r="S96" s="5">
        <v>3</v>
      </c>
    </row>
    <row r="97" spans="1:19" ht="15.9" customHeight="1" x14ac:dyDescent="0.3">
      <c r="A97" s="4">
        <v>11340008</v>
      </c>
      <c r="B97" s="4" t="str">
        <f>VLOOKUP(A97,Param!A:B,2,FALSE)</f>
        <v>LE CRES SALAISON  T.T.</v>
      </c>
      <c r="C97" s="2">
        <v>68</v>
      </c>
      <c r="D97" s="2">
        <v>1</v>
      </c>
      <c r="E97" s="2">
        <v>69</v>
      </c>
      <c r="F97" s="5">
        <v>4</v>
      </c>
      <c r="G97" s="5">
        <v>0</v>
      </c>
      <c r="H97" s="5">
        <v>7</v>
      </c>
      <c r="I97" s="5">
        <v>0</v>
      </c>
      <c r="J97" s="5">
        <v>6</v>
      </c>
      <c r="K97" s="5">
        <v>0</v>
      </c>
      <c r="L97" s="5">
        <v>3</v>
      </c>
      <c r="M97" s="5">
        <v>0</v>
      </c>
      <c r="N97" s="5">
        <v>2</v>
      </c>
      <c r="O97" s="5">
        <v>0</v>
      </c>
      <c r="P97" s="5">
        <v>18</v>
      </c>
      <c r="Q97" s="5">
        <v>0</v>
      </c>
      <c r="R97" s="5">
        <v>28</v>
      </c>
      <c r="S97" s="5">
        <v>1</v>
      </c>
    </row>
    <row r="98" spans="1:19" ht="15.9" customHeight="1" x14ac:dyDescent="0.3">
      <c r="A98" s="4">
        <v>11340010</v>
      </c>
      <c r="B98" s="4" t="str">
        <f>VLOOKUP(A98,Param!A:B,2,FALSE)</f>
        <v>MONTPELLIER TT</v>
      </c>
      <c r="C98" s="2">
        <v>301</v>
      </c>
      <c r="D98" s="2">
        <v>143</v>
      </c>
      <c r="E98" s="2">
        <v>444</v>
      </c>
      <c r="F98" s="5">
        <v>59</v>
      </c>
      <c r="G98" s="5">
        <v>41</v>
      </c>
      <c r="H98" s="5">
        <v>91</v>
      </c>
      <c r="I98" s="5">
        <v>78</v>
      </c>
      <c r="J98" s="5">
        <v>24</v>
      </c>
      <c r="K98" s="5">
        <v>1</v>
      </c>
      <c r="L98" s="5">
        <v>16</v>
      </c>
      <c r="M98" s="5">
        <v>2</v>
      </c>
      <c r="N98" s="5">
        <v>17</v>
      </c>
      <c r="O98" s="5">
        <v>2</v>
      </c>
      <c r="P98" s="5">
        <v>48</v>
      </c>
      <c r="Q98" s="5">
        <v>15</v>
      </c>
      <c r="R98" s="5">
        <v>46</v>
      </c>
      <c r="S98" s="5">
        <v>4</v>
      </c>
    </row>
    <row r="99" spans="1:19" ht="15.9" customHeight="1" x14ac:dyDescent="0.3">
      <c r="A99" s="4">
        <v>11340012</v>
      </c>
      <c r="B99" s="4" t="str">
        <f>VLOOKUP(A99,Param!A:B,2,FALSE)</f>
        <v>PRADES ST GELY TT</v>
      </c>
      <c r="C99" s="2">
        <v>56</v>
      </c>
      <c r="D99" s="2">
        <v>4</v>
      </c>
      <c r="E99" s="2">
        <v>60</v>
      </c>
      <c r="F99" s="5">
        <v>3</v>
      </c>
      <c r="G99" s="5">
        <v>0</v>
      </c>
      <c r="H99" s="5">
        <v>12</v>
      </c>
      <c r="I99" s="5">
        <v>1</v>
      </c>
      <c r="J99" s="5">
        <v>13</v>
      </c>
      <c r="K99" s="5">
        <v>0</v>
      </c>
      <c r="L99" s="5">
        <v>5</v>
      </c>
      <c r="M99" s="5">
        <v>0</v>
      </c>
      <c r="N99" s="5">
        <v>3</v>
      </c>
      <c r="O99" s="5">
        <v>0</v>
      </c>
      <c r="P99" s="5">
        <v>3</v>
      </c>
      <c r="Q99" s="5">
        <v>1</v>
      </c>
      <c r="R99" s="5">
        <v>17</v>
      </c>
      <c r="S99" s="5">
        <v>2</v>
      </c>
    </row>
    <row r="100" spans="1:19" ht="15.9" customHeight="1" x14ac:dyDescent="0.3">
      <c r="A100" s="4">
        <v>11340013</v>
      </c>
      <c r="B100" s="4" t="str">
        <f>VLOOKUP(A100,Param!A:B,2,FALSE)</f>
        <v>CHEMINOT MONTPELLIER TT</v>
      </c>
      <c r="C100" s="2">
        <v>14</v>
      </c>
      <c r="D100" s="2">
        <v>0</v>
      </c>
      <c r="E100" s="2">
        <v>14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1</v>
      </c>
      <c r="O100" s="5">
        <v>0</v>
      </c>
      <c r="P100" s="5">
        <v>4</v>
      </c>
      <c r="Q100" s="5">
        <v>0</v>
      </c>
      <c r="R100" s="5">
        <v>9</v>
      </c>
      <c r="S100" s="5">
        <v>0</v>
      </c>
    </row>
    <row r="101" spans="1:19" ht="15.9" customHeight="1" x14ac:dyDescent="0.3">
      <c r="A101" s="4">
        <v>11340014</v>
      </c>
      <c r="B101" s="4" t="str">
        <f>VLOOKUP(A101,Param!A:B,2,FALSE)</f>
        <v>GIGEAN ASM</v>
      </c>
      <c r="C101" s="2">
        <v>84</v>
      </c>
      <c r="D101" s="2">
        <v>22</v>
      </c>
      <c r="E101" s="2">
        <v>106</v>
      </c>
      <c r="F101" s="5">
        <v>4</v>
      </c>
      <c r="G101" s="5">
        <v>5</v>
      </c>
      <c r="H101" s="5">
        <v>6</v>
      </c>
      <c r="I101" s="5">
        <v>3</v>
      </c>
      <c r="J101" s="5">
        <v>4</v>
      </c>
      <c r="K101" s="5">
        <v>0</v>
      </c>
      <c r="L101" s="5">
        <v>6</v>
      </c>
      <c r="M101" s="5">
        <v>0</v>
      </c>
      <c r="N101" s="5">
        <v>7</v>
      </c>
      <c r="O101" s="5">
        <v>2</v>
      </c>
      <c r="P101" s="5">
        <v>18</v>
      </c>
      <c r="Q101" s="5">
        <v>7</v>
      </c>
      <c r="R101" s="5">
        <v>39</v>
      </c>
      <c r="S101" s="5">
        <v>5</v>
      </c>
    </row>
    <row r="102" spans="1:19" ht="15.9" customHeight="1" x14ac:dyDescent="0.3">
      <c r="A102" s="4">
        <v>11340017</v>
      </c>
      <c r="B102" s="4" t="str">
        <f>VLOOKUP(A102,Param!A:B,2,FALSE)</f>
        <v>MONTADY  CAPESTANG TT</v>
      </c>
      <c r="C102" s="2">
        <v>39</v>
      </c>
      <c r="D102" s="2">
        <v>5</v>
      </c>
      <c r="E102" s="2">
        <v>44</v>
      </c>
      <c r="F102" s="5">
        <v>4</v>
      </c>
      <c r="G102" s="5">
        <v>1</v>
      </c>
      <c r="H102" s="5">
        <v>2</v>
      </c>
      <c r="I102" s="5">
        <v>0</v>
      </c>
      <c r="J102" s="5">
        <v>9</v>
      </c>
      <c r="K102" s="5">
        <v>0</v>
      </c>
      <c r="L102" s="5">
        <v>3</v>
      </c>
      <c r="M102" s="5">
        <v>0</v>
      </c>
      <c r="N102" s="5">
        <v>3</v>
      </c>
      <c r="O102" s="5">
        <v>0</v>
      </c>
      <c r="P102" s="5">
        <v>3</v>
      </c>
      <c r="Q102" s="5">
        <v>3</v>
      </c>
      <c r="R102" s="5">
        <v>15</v>
      </c>
      <c r="S102" s="5">
        <v>1</v>
      </c>
    </row>
    <row r="103" spans="1:19" ht="15.9" customHeight="1" x14ac:dyDescent="0.3">
      <c r="A103" s="4">
        <v>11340022</v>
      </c>
      <c r="B103" s="4" t="str">
        <f>VLOOKUP(A103,Param!A:B,2,FALSE)</f>
        <v>MAUGUIO MJC</v>
      </c>
      <c r="C103" s="2">
        <v>17</v>
      </c>
      <c r="D103" s="2">
        <v>2</v>
      </c>
      <c r="E103" s="2">
        <v>19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2</v>
      </c>
      <c r="Q103" s="5">
        <v>0</v>
      </c>
      <c r="R103" s="5">
        <v>15</v>
      </c>
      <c r="S103" s="5">
        <v>2</v>
      </c>
    </row>
    <row r="104" spans="1:19" ht="15.9" customHeight="1" x14ac:dyDescent="0.3">
      <c r="A104" s="4">
        <v>11340033</v>
      </c>
      <c r="B104" s="4" t="str">
        <f>VLOOKUP(A104,Param!A:B,2,FALSE)</f>
        <v>LE CAYLAR PPC</v>
      </c>
      <c r="C104" s="2">
        <v>21</v>
      </c>
      <c r="D104" s="2">
        <v>6</v>
      </c>
      <c r="E104" s="2">
        <v>27</v>
      </c>
      <c r="F104" s="5">
        <v>0</v>
      </c>
      <c r="G104" s="5">
        <v>0</v>
      </c>
      <c r="H104" s="5">
        <v>2</v>
      </c>
      <c r="I104" s="5">
        <v>0</v>
      </c>
      <c r="J104" s="5">
        <v>1</v>
      </c>
      <c r="K104" s="5">
        <v>0</v>
      </c>
      <c r="L104" s="5">
        <v>3</v>
      </c>
      <c r="M104" s="5">
        <v>0</v>
      </c>
      <c r="N104" s="5">
        <v>0</v>
      </c>
      <c r="O104" s="5">
        <v>1</v>
      </c>
      <c r="P104" s="5">
        <v>4</v>
      </c>
      <c r="Q104" s="5">
        <v>1</v>
      </c>
      <c r="R104" s="5">
        <v>11</v>
      </c>
      <c r="S104" s="5">
        <v>4</v>
      </c>
    </row>
    <row r="105" spans="1:19" ht="15.9" customHeight="1" x14ac:dyDescent="0.3">
      <c r="A105" s="4">
        <v>11340035</v>
      </c>
      <c r="B105" s="4" t="str">
        <f>VLOOKUP(A105,Param!A:B,2,FALSE)</f>
        <v>LESPIGNAN PPC</v>
      </c>
      <c r="C105" s="2">
        <v>16</v>
      </c>
      <c r="D105" s="2">
        <v>0</v>
      </c>
      <c r="E105" s="2">
        <v>16</v>
      </c>
      <c r="F105" s="5">
        <v>0</v>
      </c>
      <c r="G105" s="5">
        <v>0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5</v>
      </c>
      <c r="Q105" s="5">
        <v>0</v>
      </c>
      <c r="R105" s="5">
        <v>10</v>
      </c>
      <c r="S105" s="5">
        <v>0</v>
      </c>
    </row>
    <row r="106" spans="1:19" ht="15.9" customHeight="1" x14ac:dyDescent="0.3">
      <c r="A106" s="4">
        <v>11340040</v>
      </c>
      <c r="B106" s="4" t="str">
        <f>VLOOKUP(A106,Param!A:B,2,FALSE)</f>
        <v>LAVERUNE FRTT</v>
      </c>
      <c r="C106" s="2">
        <v>81</v>
      </c>
      <c r="D106" s="2">
        <v>5</v>
      </c>
      <c r="E106" s="2">
        <v>86</v>
      </c>
      <c r="F106" s="5">
        <v>0</v>
      </c>
      <c r="G106" s="5">
        <v>0</v>
      </c>
      <c r="H106" s="5">
        <v>9</v>
      </c>
      <c r="I106" s="5">
        <v>0</v>
      </c>
      <c r="J106" s="5">
        <v>14</v>
      </c>
      <c r="K106" s="5">
        <v>1</v>
      </c>
      <c r="L106" s="5">
        <v>8</v>
      </c>
      <c r="M106" s="5">
        <v>0</v>
      </c>
      <c r="N106" s="5">
        <v>7</v>
      </c>
      <c r="O106" s="5">
        <v>0</v>
      </c>
      <c r="P106" s="5">
        <v>21</v>
      </c>
      <c r="Q106" s="5">
        <v>1</v>
      </c>
      <c r="R106" s="5">
        <v>22</v>
      </c>
      <c r="S106" s="5">
        <v>3</v>
      </c>
    </row>
    <row r="107" spans="1:19" ht="15.9" customHeight="1" x14ac:dyDescent="0.3">
      <c r="A107" s="4">
        <v>11340042</v>
      </c>
      <c r="B107" s="4" t="str">
        <f>VLOOKUP(A107,Param!A:B,2,FALSE)</f>
        <v>VENDARGUES T.T.</v>
      </c>
      <c r="C107" s="2">
        <v>32</v>
      </c>
      <c r="D107" s="2">
        <v>0</v>
      </c>
      <c r="E107" s="2">
        <v>32</v>
      </c>
      <c r="F107" s="5">
        <v>2</v>
      </c>
      <c r="G107" s="5">
        <v>0</v>
      </c>
      <c r="H107" s="5">
        <v>0</v>
      </c>
      <c r="I107" s="5">
        <v>0</v>
      </c>
      <c r="J107" s="5">
        <v>8</v>
      </c>
      <c r="K107" s="5">
        <v>0</v>
      </c>
      <c r="L107" s="5">
        <v>3</v>
      </c>
      <c r="M107" s="5">
        <v>0</v>
      </c>
      <c r="N107" s="5">
        <v>3</v>
      </c>
      <c r="O107" s="5">
        <v>0</v>
      </c>
      <c r="P107" s="5">
        <v>2</v>
      </c>
      <c r="Q107" s="5">
        <v>0</v>
      </c>
      <c r="R107" s="5">
        <v>14</v>
      </c>
      <c r="S107" s="5">
        <v>0</v>
      </c>
    </row>
    <row r="108" spans="1:19" ht="15.9" customHeight="1" x14ac:dyDescent="0.3">
      <c r="A108" s="4">
        <v>11340047</v>
      </c>
      <c r="B108" s="4" t="str">
        <f>VLOOKUP(A108,Param!A:B,2,FALSE)</f>
        <v>COURNONTERRAL  TT</v>
      </c>
      <c r="C108" s="2">
        <v>20</v>
      </c>
      <c r="D108" s="2">
        <v>1</v>
      </c>
      <c r="E108" s="2">
        <v>21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1</v>
      </c>
      <c r="M108" s="5">
        <v>0</v>
      </c>
      <c r="N108" s="5">
        <v>0</v>
      </c>
      <c r="O108" s="5">
        <v>0</v>
      </c>
      <c r="P108" s="5">
        <v>6</v>
      </c>
      <c r="Q108" s="5">
        <v>0</v>
      </c>
      <c r="R108" s="5">
        <v>13</v>
      </c>
      <c r="S108" s="5">
        <v>1</v>
      </c>
    </row>
    <row r="109" spans="1:19" ht="15.9" customHeight="1" x14ac:dyDescent="0.3">
      <c r="A109" s="4">
        <v>11340049</v>
      </c>
      <c r="B109" s="4" t="str">
        <f>VLOOKUP(A109,Param!A:B,2,FALSE)</f>
        <v>CLERMONT L HERAULT TT</v>
      </c>
      <c r="C109" s="2">
        <v>47</v>
      </c>
      <c r="D109" s="2">
        <v>8</v>
      </c>
      <c r="E109" s="2">
        <v>55</v>
      </c>
      <c r="F109" s="5">
        <v>3</v>
      </c>
      <c r="G109" s="5">
        <v>0</v>
      </c>
      <c r="H109" s="5">
        <v>4</v>
      </c>
      <c r="I109" s="5">
        <v>0</v>
      </c>
      <c r="J109" s="5">
        <v>16</v>
      </c>
      <c r="K109" s="5">
        <v>0</v>
      </c>
      <c r="L109" s="5">
        <v>8</v>
      </c>
      <c r="M109" s="5">
        <v>0</v>
      </c>
      <c r="N109" s="5">
        <v>2</v>
      </c>
      <c r="O109" s="5">
        <v>0</v>
      </c>
      <c r="P109" s="5">
        <v>3</v>
      </c>
      <c r="Q109" s="5">
        <v>2</v>
      </c>
      <c r="R109" s="5">
        <v>11</v>
      </c>
      <c r="S109" s="5">
        <v>6</v>
      </c>
    </row>
    <row r="110" spans="1:19" ht="15.9" customHeight="1" x14ac:dyDescent="0.3">
      <c r="A110" s="4">
        <v>11340053</v>
      </c>
      <c r="B110" s="4" t="str">
        <f>VLOOKUP(A110,Param!A:B,2,FALSE)</f>
        <v>CAUX TENNIS DE TABLE</v>
      </c>
      <c r="C110" s="2">
        <v>53</v>
      </c>
      <c r="D110" s="2">
        <v>1</v>
      </c>
      <c r="E110" s="2">
        <v>54</v>
      </c>
      <c r="F110" s="5">
        <v>2</v>
      </c>
      <c r="G110" s="5">
        <v>0</v>
      </c>
      <c r="H110" s="5">
        <v>7</v>
      </c>
      <c r="I110" s="5">
        <v>0</v>
      </c>
      <c r="J110" s="5">
        <v>7</v>
      </c>
      <c r="K110" s="5">
        <v>0</v>
      </c>
      <c r="L110" s="5">
        <v>4</v>
      </c>
      <c r="M110" s="5">
        <v>0</v>
      </c>
      <c r="N110" s="5">
        <v>2</v>
      </c>
      <c r="O110" s="5">
        <v>0</v>
      </c>
      <c r="P110" s="5">
        <v>2</v>
      </c>
      <c r="Q110" s="5">
        <v>0</v>
      </c>
      <c r="R110" s="5">
        <v>29</v>
      </c>
      <c r="S110" s="5">
        <v>1</v>
      </c>
    </row>
    <row r="111" spans="1:19" ht="15.9" customHeight="1" x14ac:dyDescent="0.3">
      <c r="A111" s="4">
        <v>11340059</v>
      </c>
      <c r="B111" s="4" t="str">
        <f>VLOOKUP(A111,Param!A:B,2,FALSE)</f>
        <v>LUNEL TENNIS DE TABLE</v>
      </c>
      <c r="C111" s="2">
        <v>65</v>
      </c>
      <c r="D111" s="2">
        <v>7</v>
      </c>
      <c r="E111" s="2">
        <v>72</v>
      </c>
      <c r="F111" s="5">
        <v>6</v>
      </c>
      <c r="G111" s="5">
        <v>1</v>
      </c>
      <c r="H111" s="5">
        <v>6</v>
      </c>
      <c r="I111" s="5">
        <v>2</v>
      </c>
      <c r="J111" s="5">
        <v>4</v>
      </c>
      <c r="K111" s="5">
        <v>0</v>
      </c>
      <c r="L111" s="5">
        <v>7</v>
      </c>
      <c r="M111" s="5">
        <v>0</v>
      </c>
      <c r="N111" s="5">
        <v>5</v>
      </c>
      <c r="O111" s="5">
        <v>0</v>
      </c>
      <c r="P111" s="5">
        <v>17</v>
      </c>
      <c r="Q111" s="5">
        <v>1</v>
      </c>
      <c r="R111" s="5">
        <v>20</v>
      </c>
      <c r="S111" s="5">
        <v>3</v>
      </c>
    </row>
    <row r="112" spans="1:19" ht="15.9" customHeight="1" x14ac:dyDescent="0.3">
      <c r="A112" s="4">
        <v>11340060</v>
      </c>
      <c r="B112" s="4" t="str">
        <f>VLOOKUP(A112,Param!A:B,2,FALSE)</f>
        <v>BEZIERS TENNIS DE TABLE</v>
      </c>
      <c r="C112" s="2">
        <v>94</v>
      </c>
      <c r="D112" s="2">
        <v>10</v>
      </c>
      <c r="E112" s="2">
        <v>104</v>
      </c>
      <c r="F112" s="5">
        <v>3</v>
      </c>
      <c r="G112" s="5">
        <v>3</v>
      </c>
      <c r="H112" s="5">
        <v>11</v>
      </c>
      <c r="I112" s="5">
        <v>2</v>
      </c>
      <c r="J112" s="5">
        <v>19</v>
      </c>
      <c r="K112" s="5">
        <v>0</v>
      </c>
      <c r="L112" s="5">
        <v>16</v>
      </c>
      <c r="M112" s="5">
        <v>0</v>
      </c>
      <c r="N112" s="5">
        <v>5</v>
      </c>
      <c r="O112" s="5">
        <v>1</v>
      </c>
      <c r="P112" s="5">
        <v>14</v>
      </c>
      <c r="Q112" s="5">
        <v>0</v>
      </c>
      <c r="R112" s="5">
        <v>26</v>
      </c>
      <c r="S112" s="5">
        <v>4</v>
      </c>
    </row>
    <row r="113" spans="1:19" ht="15.9" customHeight="1" x14ac:dyDescent="0.3">
      <c r="A113" s="4">
        <v>11340065</v>
      </c>
      <c r="B113" s="4" t="str">
        <f>VLOOKUP(A113,Param!A:B,2,FALSE)</f>
        <v>ASPTT SETE TENNIS DE TABLE</v>
      </c>
      <c r="C113" s="2">
        <v>41</v>
      </c>
      <c r="D113" s="2">
        <v>5</v>
      </c>
      <c r="E113" s="2">
        <v>46</v>
      </c>
      <c r="F113" s="5">
        <v>0</v>
      </c>
      <c r="G113" s="5">
        <v>0</v>
      </c>
      <c r="H113" s="5">
        <v>0</v>
      </c>
      <c r="I113" s="5">
        <v>0</v>
      </c>
      <c r="J113" s="5">
        <v>4</v>
      </c>
      <c r="K113" s="5">
        <v>0</v>
      </c>
      <c r="L113" s="5">
        <v>4</v>
      </c>
      <c r="M113" s="5">
        <v>0</v>
      </c>
      <c r="N113" s="5">
        <v>3</v>
      </c>
      <c r="O113" s="5">
        <v>0</v>
      </c>
      <c r="P113" s="5">
        <v>8</v>
      </c>
      <c r="Q113" s="5">
        <v>3</v>
      </c>
      <c r="R113" s="5">
        <v>22</v>
      </c>
      <c r="S113" s="5">
        <v>2</v>
      </c>
    </row>
    <row r="114" spans="1:19" ht="15.9" customHeight="1" x14ac:dyDescent="0.3">
      <c r="A114" s="4">
        <v>11340066</v>
      </c>
      <c r="B114" s="4" t="str">
        <f>VLOOKUP(A114,Param!A:B,2,FALSE)</f>
        <v>MARSEILLAN TT</v>
      </c>
      <c r="C114" s="2">
        <v>9</v>
      </c>
      <c r="D114" s="2">
        <v>0</v>
      </c>
      <c r="E114" s="2">
        <v>9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2</v>
      </c>
      <c r="Q114" s="5">
        <v>0</v>
      </c>
      <c r="R114" s="5">
        <v>7</v>
      </c>
      <c r="S114" s="5">
        <v>0</v>
      </c>
    </row>
    <row r="115" spans="1:19" ht="15.9" customHeight="1" x14ac:dyDescent="0.3">
      <c r="A115" s="4">
        <v>11340067</v>
      </c>
      <c r="B115" s="4" t="str">
        <f>VLOOKUP(A115,Param!A:B,2,FALSE)</f>
        <v>AGDE TENNIS DE TABLE</v>
      </c>
      <c r="C115" s="2">
        <v>34</v>
      </c>
      <c r="D115" s="2">
        <v>4</v>
      </c>
      <c r="E115" s="2">
        <v>38</v>
      </c>
      <c r="F115" s="5">
        <v>2</v>
      </c>
      <c r="G115" s="5">
        <v>1</v>
      </c>
      <c r="H115" s="5">
        <v>3</v>
      </c>
      <c r="I115" s="5">
        <v>0</v>
      </c>
      <c r="J115" s="5">
        <v>4</v>
      </c>
      <c r="K115" s="5">
        <v>0</v>
      </c>
      <c r="L115" s="5">
        <v>3</v>
      </c>
      <c r="M115" s="5">
        <v>0</v>
      </c>
      <c r="N115" s="5">
        <v>1</v>
      </c>
      <c r="O115" s="5">
        <v>1</v>
      </c>
      <c r="P115" s="5">
        <v>2</v>
      </c>
      <c r="Q115" s="5">
        <v>0</v>
      </c>
      <c r="R115" s="5">
        <v>19</v>
      </c>
      <c r="S115" s="5">
        <v>2</v>
      </c>
    </row>
    <row r="116" spans="1:19" ht="15.9" customHeight="1" x14ac:dyDescent="0.3">
      <c r="A116" s="4">
        <v>11340071</v>
      </c>
      <c r="B116" s="4" t="str">
        <f>VLOOKUP(A116,Param!A:B,2,FALSE)</f>
        <v>TT34 SAUVIAN</v>
      </c>
      <c r="C116" s="2">
        <v>59</v>
      </c>
      <c r="D116" s="2">
        <v>5</v>
      </c>
      <c r="E116" s="2">
        <v>64</v>
      </c>
      <c r="F116" s="5">
        <v>0</v>
      </c>
      <c r="G116" s="5">
        <v>0</v>
      </c>
      <c r="H116" s="5">
        <v>2</v>
      </c>
      <c r="I116" s="5">
        <v>0</v>
      </c>
      <c r="J116" s="5">
        <v>16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  <c r="P116" s="5">
        <v>7</v>
      </c>
      <c r="Q116" s="5">
        <v>1</v>
      </c>
      <c r="R116" s="5">
        <v>33</v>
      </c>
      <c r="S116" s="5">
        <v>4</v>
      </c>
    </row>
    <row r="117" spans="1:19" ht="15.9" customHeight="1" x14ac:dyDescent="0.3">
      <c r="A117" s="4">
        <v>11340072</v>
      </c>
      <c r="B117" s="4" t="str">
        <f>VLOOKUP(A117,Param!A:B,2,FALSE)</f>
        <v>POMEROLS FRTT 34</v>
      </c>
      <c r="C117" s="2">
        <v>11</v>
      </c>
      <c r="D117" s="2">
        <v>1</v>
      </c>
      <c r="E117" s="2">
        <v>12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2</v>
      </c>
      <c r="O117" s="5">
        <v>1</v>
      </c>
      <c r="P117" s="5">
        <v>4</v>
      </c>
      <c r="Q117" s="5">
        <v>0</v>
      </c>
      <c r="R117" s="5">
        <v>5</v>
      </c>
      <c r="S117" s="5">
        <v>0</v>
      </c>
    </row>
    <row r="118" spans="1:19" ht="15.9" customHeight="1" x14ac:dyDescent="0.3">
      <c r="A118" s="4">
        <v>11340073</v>
      </c>
      <c r="B118" s="4" t="str">
        <f>VLOOKUP(A118,Param!A:B,2,FALSE)</f>
        <v>FOYER RURAL D'ABEILHAN</v>
      </c>
      <c r="C118" s="2">
        <v>16</v>
      </c>
      <c r="D118" s="2">
        <v>1</v>
      </c>
      <c r="E118" s="2">
        <v>17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0</v>
      </c>
      <c r="N118" s="5">
        <v>2</v>
      </c>
      <c r="O118" s="5">
        <v>0</v>
      </c>
      <c r="P118" s="5">
        <v>2</v>
      </c>
      <c r="Q118" s="5">
        <v>0</v>
      </c>
      <c r="R118" s="5">
        <v>11</v>
      </c>
      <c r="S118" s="5">
        <v>1</v>
      </c>
    </row>
    <row r="119" spans="1:19" ht="15.9" customHeight="1" x14ac:dyDescent="0.3">
      <c r="A119" s="4">
        <v>11340075</v>
      </c>
      <c r="B119" s="4" t="str">
        <f>VLOOKUP(A119,Param!A:B,2,FALSE)</f>
        <v>ANIANE TENNIS DE TABLE</v>
      </c>
      <c r="C119" s="2">
        <v>21</v>
      </c>
      <c r="D119" s="2">
        <v>3</v>
      </c>
      <c r="E119" s="2">
        <v>24</v>
      </c>
      <c r="F119" s="5">
        <v>1</v>
      </c>
      <c r="G119" s="5">
        <v>0</v>
      </c>
      <c r="H119" s="5">
        <v>2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6</v>
      </c>
      <c r="Q119" s="5">
        <v>1</v>
      </c>
      <c r="R119" s="5">
        <v>11</v>
      </c>
      <c r="S119" s="5">
        <v>2</v>
      </c>
    </row>
    <row r="120" spans="1:19" ht="15.9" customHeight="1" x14ac:dyDescent="0.3">
      <c r="A120" s="4">
        <v>11340076</v>
      </c>
      <c r="B120" s="4" t="str">
        <f>VLOOKUP(A120,Param!A:B,2,FALSE)</f>
        <v>FOYER RURAL DE VAILHAUQUES </v>
      </c>
      <c r="C120" s="2">
        <v>21</v>
      </c>
      <c r="D120" s="2">
        <v>3</v>
      </c>
      <c r="E120" s="2">
        <v>24</v>
      </c>
      <c r="F120" s="5">
        <v>0</v>
      </c>
      <c r="G120" s="5">
        <v>0</v>
      </c>
      <c r="H120" s="5">
        <v>1</v>
      </c>
      <c r="I120" s="5">
        <v>0</v>
      </c>
      <c r="J120" s="5">
        <v>3</v>
      </c>
      <c r="K120" s="5">
        <v>0</v>
      </c>
      <c r="L120" s="5">
        <v>6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9</v>
      </c>
      <c r="S120" s="5">
        <v>3</v>
      </c>
    </row>
    <row r="121" spans="1:19" ht="15.9" customHeight="1" x14ac:dyDescent="0.3">
      <c r="A121" s="4">
        <v>11340077</v>
      </c>
      <c r="B121" s="4" t="str">
        <f>VLOOKUP(A121,Param!A:B,2,FALSE)</f>
        <v>TENNIS DE TABLE CLARETAIN</v>
      </c>
      <c r="C121" s="2">
        <v>16</v>
      </c>
      <c r="D121" s="2">
        <v>11</v>
      </c>
      <c r="E121" s="2">
        <v>27</v>
      </c>
      <c r="F121" s="5">
        <v>0</v>
      </c>
      <c r="G121" s="5">
        <v>2</v>
      </c>
      <c r="H121" s="5">
        <v>3</v>
      </c>
      <c r="I121" s="5">
        <v>4</v>
      </c>
      <c r="J121" s="5">
        <v>0</v>
      </c>
      <c r="K121" s="5">
        <v>0</v>
      </c>
      <c r="L121" s="5">
        <v>1</v>
      </c>
      <c r="M121" s="5">
        <v>0</v>
      </c>
      <c r="N121" s="5">
        <v>2</v>
      </c>
      <c r="O121" s="5">
        <v>0</v>
      </c>
      <c r="P121" s="5">
        <v>3</v>
      </c>
      <c r="Q121" s="5">
        <v>1</v>
      </c>
      <c r="R121" s="5">
        <v>7</v>
      </c>
      <c r="S121" s="5">
        <v>4</v>
      </c>
    </row>
    <row r="122" spans="1:19" ht="15.9" customHeight="1" x14ac:dyDescent="0.3">
      <c r="A122" s="4">
        <v>11340078</v>
      </c>
      <c r="B122" s="4" t="str">
        <f>VLOOKUP(A122,Param!A:B,2,FALSE)</f>
        <v>TT BOUSQUET D'ORB FR</v>
      </c>
      <c r="C122" s="2">
        <v>16</v>
      </c>
      <c r="D122" s="2">
        <v>2</v>
      </c>
      <c r="E122" s="2">
        <v>18</v>
      </c>
      <c r="F122" s="5">
        <v>1</v>
      </c>
      <c r="G122" s="5">
        <v>0</v>
      </c>
      <c r="H122" s="5">
        <v>1</v>
      </c>
      <c r="I122" s="5">
        <v>2</v>
      </c>
      <c r="J122" s="5">
        <v>3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5</v>
      </c>
      <c r="Q122" s="5">
        <v>0</v>
      </c>
      <c r="R122" s="5">
        <v>5</v>
      </c>
      <c r="S122" s="5">
        <v>0</v>
      </c>
    </row>
    <row r="123" spans="1:19" ht="15.9" customHeight="1" x14ac:dyDescent="0.3">
      <c r="A123" s="4">
        <v>11340079</v>
      </c>
      <c r="B123" s="4" t="str">
        <f>VLOOKUP(A123,Param!A:B,2,FALSE)</f>
        <v>CASTELNAU LE LEZ TENNIS DE TAB</v>
      </c>
      <c r="C123" s="2">
        <v>147</v>
      </c>
      <c r="D123" s="2">
        <v>23</v>
      </c>
      <c r="E123" s="2">
        <v>170</v>
      </c>
      <c r="F123" s="5">
        <v>3</v>
      </c>
      <c r="G123" s="5">
        <v>2</v>
      </c>
      <c r="H123" s="5">
        <v>9</v>
      </c>
      <c r="I123" s="5">
        <v>1</v>
      </c>
      <c r="J123" s="5">
        <v>26</v>
      </c>
      <c r="K123" s="5">
        <v>0</v>
      </c>
      <c r="L123" s="5">
        <v>12</v>
      </c>
      <c r="M123" s="5">
        <v>0</v>
      </c>
      <c r="N123" s="5">
        <v>4</v>
      </c>
      <c r="O123" s="5">
        <v>0</v>
      </c>
      <c r="P123" s="5">
        <v>26</v>
      </c>
      <c r="Q123" s="5">
        <v>3</v>
      </c>
      <c r="R123" s="5">
        <v>67</v>
      </c>
      <c r="S123" s="5">
        <v>17</v>
      </c>
    </row>
    <row r="124" spans="1:19" ht="15.9" customHeight="1" x14ac:dyDescent="0.3">
      <c r="A124" s="4">
        <v>11460010</v>
      </c>
      <c r="B124" s="4" t="str">
        <f>VLOOKUP(A124,Param!A:B,2,FALSE)</f>
        <v>CAHORS TENNIS DE TABLE</v>
      </c>
      <c r="C124" s="2">
        <v>25</v>
      </c>
      <c r="D124" s="2">
        <v>6</v>
      </c>
      <c r="E124" s="2">
        <v>31</v>
      </c>
      <c r="F124" s="5">
        <v>0</v>
      </c>
      <c r="G124" s="5">
        <v>0</v>
      </c>
      <c r="H124" s="5">
        <v>1</v>
      </c>
      <c r="I124" s="5">
        <v>0</v>
      </c>
      <c r="J124" s="5">
        <v>3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6</v>
      </c>
      <c r="Q124" s="5">
        <v>3</v>
      </c>
      <c r="R124" s="5">
        <v>15</v>
      </c>
      <c r="S124" s="5">
        <v>3</v>
      </c>
    </row>
    <row r="125" spans="1:19" ht="15.9" customHeight="1" x14ac:dyDescent="0.3">
      <c r="A125" s="4">
        <v>11460012</v>
      </c>
      <c r="B125" s="4" t="str">
        <f>VLOOKUP(A125,Param!A:B,2,FALSE)</f>
        <v>TT PRAYSSACOIS</v>
      </c>
      <c r="C125" s="2">
        <v>30</v>
      </c>
      <c r="D125" s="2">
        <v>3</v>
      </c>
      <c r="E125" s="2">
        <v>33</v>
      </c>
      <c r="F125" s="5">
        <v>1</v>
      </c>
      <c r="G125" s="5">
        <v>0</v>
      </c>
      <c r="H125" s="5">
        <v>4</v>
      </c>
      <c r="I125" s="5">
        <v>0</v>
      </c>
      <c r="J125" s="5">
        <v>1</v>
      </c>
      <c r="K125" s="5">
        <v>1</v>
      </c>
      <c r="L125" s="5">
        <v>1</v>
      </c>
      <c r="M125" s="5">
        <v>0</v>
      </c>
      <c r="N125" s="5">
        <v>1</v>
      </c>
      <c r="O125" s="5">
        <v>0</v>
      </c>
      <c r="P125" s="5">
        <v>3</v>
      </c>
      <c r="Q125" s="5">
        <v>0</v>
      </c>
      <c r="R125" s="5">
        <v>19</v>
      </c>
      <c r="S125" s="5">
        <v>2</v>
      </c>
    </row>
    <row r="126" spans="1:19" ht="15.9" customHeight="1" x14ac:dyDescent="0.3">
      <c r="A126" s="4">
        <v>11460017</v>
      </c>
      <c r="B126" s="4" t="str">
        <f>VLOOKUP(A126,Param!A:B,2,FALSE)</f>
        <v>TT BRETENOUX-BIARS</v>
      </c>
      <c r="C126" s="2">
        <v>44</v>
      </c>
      <c r="D126" s="2">
        <v>1</v>
      </c>
      <c r="E126" s="2">
        <v>45</v>
      </c>
      <c r="F126" s="5">
        <v>3</v>
      </c>
      <c r="G126" s="5">
        <v>0</v>
      </c>
      <c r="H126" s="5">
        <v>3</v>
      </c>
      <c r="I126" s="5">
        <v>0</v>
      </c>
      <c r="J126" s="5">
        <v>12</v>
      </c>
      <c r="K126" s="5">
        <v>0</v>
      </c>
      <c r="L126" s="5">
        <v>5</v>
      </c>
      <c r="M126" s="5">
        <v>0</v>
      </c>
      <c r="N126" s="5">
        <v>0</v>
      </c>
      <c r="O126" s="5">
        <v>0</v>
      </c>
      <c r="P126" s="5">
        <v>7</v>
      </c>
      <c r="Q126" s="5">
        <v>0</v>
      </c>
      <c r="R126" s="5">
        <v>14</v>
      </c>
      <c r="S126" s="5">
        <v>1</v>
      </c>
    </row>
    <row r="127" spans="1:19" ht="15.9" customHeight="1" x14ac:dyDescent="0.3">
      <c r="A127" s="4">
        <v>11460021</v>
      </c>
      <c r="B127" s="4" t="str">
        <f>VLOOKUP(A127,Param!A:B,2,FALSE)</f>
        <v>Tennis de Table de Reignac</v>
      </c>
      <c r="C127" s="2">
        <v>66</v>
      </c>
      <c r="D127" s="2">
        <v>4</v>
      </c>
      <c r="E127" s="2">
        <v>70</v>
      </c>
      <c r="F127" s="5">
        <v>1</v>
      </c>
      <c r="G127" s="5">
        <v>0</v>
      </c>
      <c r="H127" s="5">
        <v>6</v>
      </c>
      <c r="I127" s="5">
        <v>0</v>
      </c>
      <c r="J127" s="5">
        <v>14</v>
      </c>
      <c r="K127" s="5">
        <v>2</v>
      </c>
      <c r="L127" s="5">
        <v>5</v>
      </c>
      <c r="M127" s="5">
        <v>0</v>
      </c>
      <c r="N127" s="5">
        <v>3</v>
      </c>
      <c r="O127" s="5">
        <v>0</v>
      </c>
      <c r="P127" s="5">
        <v>14</v>
      </c>
      <c r="Q127" s="5">
        <v>0</v>
      </c>
      <c r="R127" s="5">
        <v>23</v>
      </c>
      <c r="S127" s="5">
        <v>2</v>
      </c>
    </row>
    <row r="128" spans="1:19" ht="15.9" customHeight="1" x14ac:dyDescent="0.3">
      <c r="A128" s="4">
        <v>11460022</v>
      </c>
      <c r="B128" s="4" t="str">
        <f>VLOOKUP(A128,Param!A:B,2,FALSE)</f>
        <v>SOUILLAC ATHLE 46 TT</v>
      </c>
      <c r="C128" s="2">
        <v>8</v>
      </c>
      <c r="D128" s="2">
        <v>0</v>
      </c>
      <c r="E128" s="2">
        <v>8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0</v>
      </c>
      <c r="L128" s="5">
        <v>2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4</v>
      </c>
      <c r="S128" s="5">
        <v>0</v>
      </c>
    </row>
    <row r="129" spans="1:19" ht="15.9" customHeight="1" x14ac:dyDescent="0.3">
      <c r="A129" s="4">
        <v>11460023</v>
      </c>
      <c r="B129" s="4" t="str">
        <f>VLOOKUP(A129,Param!A:B,2,FALSE)</f>
        <v>MJC GOURDON TT</v>
      </c>
      <c r="C129" s="2">
        <v>19</v>
      </c>
      <c r="D129" s="2">
        <v>2</v>
      </c>
      <c r="E129" s="2">
        <v>21</v>
      </c>
      <c r="F129" s="5">
        <v>0</v>
      </c>
      <c r="G129" s="5">
        <v>0</v>
      </c>
      <c r="H129" s="5">
        <v>3</v>
      </c>
      <c r="I129" s="5">
        <v>0</v>
      </c>
      <c r="J129" s="5">
        <v>4</v>
      </c>
      <c r="K129" s="5">
        <v>0</v>
      </c>
      <c r="L129" s="5">
        <v>1</v>
      </c>
      <c r="M129" s="5">
        <v>0</v>
      </c>
      <c r="N129" s="5">
        <v>0</v>
      </c>
      <c r="O129" s="5">
        <v>1</v>
      </c>
      <c r="P129" s="5">
        <v>3</v>
      </c>
      <c r="Q129" s="5">
        <v>0</v>
      </c>
      <c r="R129" s="5">
        <v>8</v>
      </c>
      <c r="S129" s="5">
        <v>1</v>
      </c>
    </row>
    <row r="130" spans="1:19" ht="15.9" customHeight="1" x14ac:dyDescent="0.3">
      <c r="A130" s="4">
        <v>11460024</v>
      </c>
      <c r="B130" s="4" t="str">
        <f>VLOOKUP(A130,Param!A:B,2,FALSE)</f>
        <v>TT CRESSENSACOIS</v>
      </c>
      <c r="C130" s="2">
        <v>31</v>
      </c>
      <c r="D130" s="2">
        <v>1</v>
      </c>
      <c r="E130" s="2">
        <v>32</v>
      </c>
      <c r="F130" s="5">
        <v>0</v>
      </c>
      <c r="G130" s="5">
        <v>0</v>
      </c>
      <c r="H130" s="5">
        <v>1</v>
      </c>
      <c r="I130" s="5">
        <v>1</v>
      </c>
      <c r="J130" s="5">
        <v>13</v>
      </c>
      <c r="K130" s="5">
        <v>0</v>
      </c>
      <c r="L130" s="5">
        <v>3</v>
      </c>
      <c r="M130" s="5">
        <v>0</v>
      </c>
      <c r="N130" s="5">
        <v>1</v>
      </c>
      <c r="O130" s="5">
        <v>0</v>
      </c>
      <c r="P130" s="5">
        <v>2</v>
      </c>
      <c r="Q130" s="5">
        <v>0</v>
      </c>
      <c r="R130" s="5">
        <v>11</v>
      </c>
      <c r="S130" s="5">
        <v>0</v>
      </c>
    </row>
    <row r="131" spans="1:19" ht="15.9" customHeight="1" x14ac:dyDescent="0.3">
      <c r="A131" s="4">
        <v>11460027</v>
      </c>
      <c r="B131" s="4" t="str">
        <f>VLOOKUP(A131,Param!A:B,2,FALSE)</f>
        <v>FIGEAC SAINT-CERE T.T</v>
      </c>
      <c r="C131" s="2">
        <v>64</v>
      </c>
      <c r="D131" s="2">
        <v>10</v>
      </c>
      <c r="E131" s="2">
        <v>74</v>
      </c>
      <c r="F131" s="5">
        <v>1</v>
      </c>
      <c r="G131" s="5">
        <v>0</v>
      </c>
      <c r="H131" s="5">
        <v>12</v>
      </c>
      <c r="I131" s="5">
        <v>0</v>
      </c>
      <c r="J131" s="5">
        <v>15</v>
      </c>
      <c r="K131" s="5">
        <v>2</v>
      </c>
      <c r="L131" s="5">
        <v>7</v>
      </c>
      <c r="M131" s="5">
        <v>0</v>
      </c>
      <c r="N131" s="5">
        <v>1</v>
      </c>
      <c r="O131" s="5">
        <v>0</v>
      </c>
      <c r="P131" s="5">
        <v>11</v>
      </c>
      <c r="Q131" s="5">
        <v>5</v>
      </c>
      <c r="R131" s="5">
        <v>17</v>
      </c>
      <c r="S131" s="5">
        <v>3</v>
      </c>
    </row>
    <row r="132" spans="1:19" ht="15.9" customHeight="1" x14ac:dyDescent="0.3">
      <c r="A132" s="4">
        <v>11460028</v>
      </c>
      <c r="B132" s="4" t="str">
        <f>VLOOKUP(A132,Param!A:B,2,FALSE)</f>
        <v>Ping Salviacois -Tennis de table</v>
      </c>
      <c r="C132" s="2">
        <v>35</v>
      </c>
      <c r="D132" s="2">
        <v>7</v>
      </c>
      <c r="E132" s="2">
        <v>42</v>
      </c>
      <c r="F132" s="5">
        <v>0</v>
      </c>
      <c r="G132" s="5">
        <v>0</v>
      </c>
      <c r="H132" s="5">
        <v>1</v>
      </c>
      <c r="I132" s="5">
        <v>2</v>
      </c>
      <c r="J132" s="5">
        <v>9</v>
      </c>
      <c r="K132" s="5">
        <v>0</v>
      </c>
      <c r="L132" s="5">
        <v>3</v>
      </c>
      <c r="M132" s="5">
        <v>0</v>
      </c>
      <c r="N132" s="5">
        <v>0</v>
      </c>
      <c r="O132" s="5">
        <v>1</v>
      </c>
      <c r="P132" s="5">
        <v>3</v>
      </c>
      <c r="Q132" s="5">
        <v>0</v>
      </c>
      <c r="R132" s="5">
        <v>19</v>
      </c>
      <c r="S132" s="5">
        <v>4</v>
      </c>
    </row>
    <row r="133" spans="1:19" ht="15.9" customHeight="1" x14ac:dyDescent="0.3">
      <c r="A133" s="4">
        <v>11460029</v>
      </c>
      <c r="B133" s="4" t="str">
        <f>VLOOKUP(A133,Param!A:B,2,FALSE)</f>
        <v>BEDUER FAYCELLES PING</v>
      </c>
      <c r="C133" s="2">
        <v>48</v>
      </c>
      <c r="D133" s="2">
        <v>17</v>
      </c>
      <c r="E133" s="2">
        <v>65</v>
      </c>
      <c r="F133" s="5">
        <v>4</v>
      </c>
      <c r="G133" s="5">
        <v>1</v>
      </c>
      <c r="H133" s="5">
        <v>9</v>
      </c>
      <c r="I133" s="5">
        <v>7</v>
      </c>
      <c r="J133" s="5">
        <v>6</v>
      </c>
      <c r="K133" s="5">
        <v>1</v>
      </c>
      <c r="L133" s="5">
        <v>2</v>
      </c>
      <c r="M133" s="5">
        <v>0</v>
      </c>
      <c r="N133" s="5">
        <v>3</v>
      </c>
      <c r="O133" s="5">
        <v>0</v>
      </c>
      <c r="P133" s="5">
        <v>3</v>
      </c>
      <c r="Q133" s="5">
        <v>1</v>
      </c>
      <c r="R133" s="5">
        <v>21</v>
      </c>
      <c r="S133" s="5">
        <v>7</v>
      </c>
    </row>
    <row r="134" spans="1:19" ht="15.9" customHeight="1" x14ac:dyDescent="0.3">
      <c r="A134" s="4">
        <v>11480006</v>
      </c>
      <c r="B134" s="4" t="str">
        <f>VLOOKUP(A134,Param!A:B,2,FALSE)</f>
        <v>MARVEJOLS TT</v>
      </c>
      <c r="C134" s="2">
        <v>61</v>
      </c>
      <c r="D134" s="2">
        <v>36</v>
      </c>
      <c r="E134" s="2">
        <v>97</v>
      </c>
      <c r="F134" s="5">
        <v>8</v>
      </c>
      <c r="G134" s="5">
        <v>9</v>
      </c>
      <c r="H134" s="5">
        <v>4</v>
      </c>
      <c r="I134" s="5">
        <v>5</v>
      </c>
      <c r="J134" s="5">
        <v>1</v>
      </c>
      <c r="K134" s="5">
        <v>2</v>
      </c>
      <c r="L134" s="5">
        <v>13</v>
      </c>
      <c r="M134" s="5">
        <v>1</v>
      </c>
      <c r="N134" s="5">
        <v>2</v>
      </c>
      <c r="O134" s="5">
        <v>1</v>
      </c>
      <c r="P134" s="5">
        <v>13</v>
      </c>
      <c r="Q134" s="5">
        <v>8</v>
      </c>
      <c r="R134" s="5">
        <v>20</v>
      </c>
      <c r="S134" s="5">
        <v>10</v>
      </c>
    </row>
    <row r="135" spans="1:19" ht="15.9" customHeight="1" x14ac:dyDescent="0.3">
      <c r="A135" s="4">
        <v>11480020</v>
      </c>
      <c r="B135" s="4" t="str">
        <f>VLOOKUP(A135,Param!A:B,2,FALSE)</f>
        <v>ST CHELY TT</v>
      </c>
      <c r="C135" s="2">
        <v>42</v>
      </c>
      <c r="D135" s="2">
        <v>7</v>
      </c>
      <c r="E135" s="2">
        <v>49</v>
      </c>
      <c r="F135" s="5">
        <v>0</v>
      </c>
      <c r="G135" s="5">
        <v>0</v>
      </c>
      <c r="H135" s="5">
        <v>1</v>
      </c>
      <c r="I135" s="5">
        <v>0</v>
      </c>
      <c r="J135" s="5">
        <v>2</v>
      </c>
      <c r="K135" s="5">
        <v>0</v>
      </c>
      <c r="L135" s="5">
        <v>3</v>
      </c>
      <c r="M135" s="5">
        <v>0</v>
      </c>
      <c r="N135" s="5">
        <v>6</v>
      </c>
      <c r="O135" s="5">
        <v>1</v>
      </c>
      <c r="P135" s="5">
        <v>11</v>
      </c>
      <c r="Q135" s="5">
        <v>3</v>
      </c>
      <c r="R135" s="5">
        <v>19</v>
      </c>
      <c r="S135" s="5">
        <v>3</v>
      </c>
    </row>
    <row r="136" spans="1:19" ht="15.9" customHeight="1" x14ac:dyDescent="0.3">
      <c r="A136" s="4">
        <v>11480027</v>
      </c>
      <c r="B136" s="4" t="str">
        <f>VLOOKUP(A136,Param!A:B,2,FALSE)</f>
        <v>EVEIL MENDOIS TENNIS DE TABLE.</v>
      </c>
      <c r="C136" s="2">
        <v>66</v>
      </c>
      <c r="D136" s="2">
        <v>20</v>
      </c>
      <c r="E136" s="2">
        <v>86</v>
      </c>
      <c r="F136" s="5">
        <v>13</v>
      </c>
      <c r="G136" s="5">
        <v>9</v>
      </c>
      <c r="H136" s="5">
        <v>6</v>
      </c>
      <c r="I136" s="5">
        <v>2</v>
      </c>
      <c r="J136" s="5">
        <v>5</v>
      </c>
      <c r="K136" s="5">
        <v>0</v>
      </c>
      <c r="L136" s="5">
        <v>9</v>
      </c>
      <c r="M136" s="5">
        <v>0</v>
      </c>
      <c r="N136" s="5">
        <v>6</v>
      </c>
      <c r="O136" s="5">
        <v>0</v>
      </c>
      <c r="P136" s="5">
        <v>4</v>
      </c>
      <c r="Q136" s="5">
        <v>2</v>
      </c>
      <c r="R136" s="5">
        <v>23</v>
      </c>
      <c r="S136" s="5">
        <v>7</v>
      </c>
    </row>
    <row r="137" spans="1:19" ht="15.9" customHeight="1" x14ac:dyDescent="0.3">
      <c r="A137" s="4">
        <v>11480028</v>
      </c>
      <c r="B137" s="4" t="str">
        <f>VLOOKUP(A137,Param!A:B,2,FALSE)</f>
        <v>CANOURGUE TENNIS DE TABLE</v>
      </c>
      <c r="C137" s="2">
        <v>22</v>
      </c>
      <c r="D137" s="2">
        <v>5</v>
      </c>
      <c r="E137" s="2">
        <v>27</v>
      </c>
      <c r="F137" s="5">
        <v>3</v>
      </c>
      <c r="G137" s="5">
        <v>0</v>
      </c>
      <c r="H137" s="5">
        <v>1</v>
      </c>
      <c r="I137" s="5">
        <v>0</v>
      </c>
      <c r="J137" s="5">
        <v>4</v>
      </c>
      <c r="K137" s="5">
        <v>0</v>
      </c>
      <c r="L137" s="5">
        <v>4</v>
      </c>
      <c r="M137" s="5">
        <v>2</v>
      </c>
      <c r="N137" s="5">
        <v>1</v>
      </c>
      <c r="O137" s="5">
        <v>1</v>
      </c>
      <c r="P137" s="5">
        <v>2</v>
      </c>
      <c r="Q137" s="5">
        <v>1</v>
      </c>
      <c r="R137" s="5">
        <v>7</v>
      </c>
      <c r="S137" s="5">
        <v>1</v>
      </c>
    </row>
    <row r="138" spans="1:19" ht="15.9" customHeight="1" x14ac:dyDescent="0.3">
      <c r="A138" s="4">
        <v>11480037</v>
      </c>
      <c r="B138" s="4" t="str">
        <f>VLOOKUP(A138,Param!A:B,2,FALSE)</f>
        <v>FOYER RURAL DE LA MALENE</v>
      </c>
      <c r="C138" s="2">
        <v>5</v>
      </c>
      <c r="D138" s="2">
        <v>0</v>
      </c>
      <c r="E138" s="2">
        <v>5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4</v>
      </c>
      <c r="Q138" s="5">
        <v>0</v>
      </c>
      <c r="R138" s="5">
        <v>1</v>
      </c>
      <c r="S138" s="5">
        <v>0</v>
      </c>
    </row>
    <row r="139" spans="1:19" ht="15.9" customHeight="1" x14ac:dyDescent="0.3">
      <c r="A139" s="4">
        <v>11650004</v>
      </c>
      <c r="B139" s="4" t="str">
        <f>VLOOKUP(A139,Param!A:B,2,FALSE)</f>
        <v>E S POUZACAISE</v>
      </c>
      <c r="C139" s="2">
        <v>59</v>
      </c>
      <c r="D139" s="2">
        <v>5</v>
      </c>
      <c r="E139" s="2">
        <v>64</v>
      </c>
      <c r="F139" s="5">
        <v>6</v>
      </c>
      <c r="G139" s="5">
        <v>0</v>
      </c>
      <c r="H139" s="5">
        <v>5</v>
      </c>
      <c r="I139" s="5">
        <v>1</v>
      </c>
      <c r="J139" s="5">
        <v>8</v>
      </c>
      <c r="K139" s="5">
        <v>3</v>
      </c>
      <c r="L139" s="5">
        <v>9</v>
      </c>
      <c r="M139" s="5">
        <v>1</v>
      </c>
      <c r="N139" s="5">
        <v>4</v>
      </c>
      <c r="O139" s="5">
        <v>0</v>
      </c>
      <c r="P139" s="5">
        <v>11</v>
      </c>
      <c r="Q139" s="5">
        <v>0</v>
      </c>
      <c r="R139" s="5">
        <v>16</v>
      </c>
      <c r="S139" s="5">
        <v>0</v>
      </c>
    </row>
    <row r="140" spans="1:19" ht="15.9" customHeight="1" x14ac:dyDescent="0.3">
      <c r="A140" s="4">
        <v>11650014</v>
      </c>
      <c r="B140" s="4" t="str">
        <f>VLOOKUP(A140,Param!A:B,2,FALSE)</f>
        <v>CLUB TENNIS TABLE LOURDAIS</v>
      </c>
      <c r="C140" s="2">
        <v>29</v>
      </c>
      <c r="D140" s="2">
        <v>4</v>
      </c>
      <c r="E140" s="2">
        <v>33</v>
      </c>
      <c r="F140" s="5">
        <v>1</v>
      </c>
      <c r="G140" s="5">
        <v>1</v>
      </c>
      <c r="H140" s="5">
        <v>1</v>
      </c>
      <c r="I140" s="5">
        <v>1</v>
      </c>
      <c r="J140" s="5">
        <v>4</v>
      </c>
      <c r="K140" s="5">
        <v>1</v>
      </c>
      <c r="L140" s="5">
        <v>7</v>
      </c>
      <c r="M140" s="5">
        <v>0</v>
      </c>
      <c r="N140" s="5">
        <v>4</v>
      </c>
      <c r="O140" s="5">
        <v>0</v>
      </c>
      <c r="P140" s="5">
        <v>1</v>
      </c>
      <c r="Q140" s="5">
        <v>0</v>
      </c>
      <c r="R140" s="5">
        <v>11</v>
      </c>
      <c r="S140" s="5">
        <v>1</v>
      </c>
    </row>
    <row r="141" spans="1:19" ht="15.9" customHeight="1" x14ac:dyDescent="0.3">
      <c r="A141" s="4">
        <v>11650016</v>
      </c>
      <c r="B141" s="4" t="str">
        <f>VLOOKUP(A141,Param!A:B,2,FALSE)</f>
        <v>E.S. DES BARONNIES</v>
      </c>
      <c r="C141" s="2">
        <v>15</v>
      </c>
      <c r="D141" s="2">
        <v>0</v>
      </c>
      <c r="E141" s="2">
        <v>15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1</v>
      </c>
      <c r="O141" s="5">
        <v>0</v>
      </c>
      <c r="P141" s="5">
        <v>3</v>
      </c>
      <c r="Q141" s="5">
        <v>0</v>
      </c>
      <c r="R141" s="5">
        <v>11</v>
      </c>
      <c r="S141" s="5">
        <v>0</v>
      </c>
    </row>
    <row r="142" spans="1:19" ht="15.9" customHeight="1" x14ac:dyDescent="0.3">
      <c r="A142" s="4">
        <v>11650017</v>
      </c>
      <c r="B142" s="4" t="str">
        <f>VLOOKUP(A142,Param!A:B,2,FALSE)</f>
        <v>TT CAMALES</v>
      </c>
      <c r="C142" s="2">
        <v>17</v>
      </c>
      <c r="D142" s="2">
        <v>4</v>
      </c>
      <c r="E142" s="2">
        <v>21</v>
      </c>
      <c r="F142" s="5">
        <v>0</v>
      </c>
      <c r="G142" s="5">
        <v>0</v>
      </c>
      <c r="H142" s="5">
        <v>1</v>
      </c>
      <c r="I142" s="5">
        <v>0</v>
      </c>
      <c r="J142" s="5">
        <v>1</v>
      </c>
      <c r="K142" s="5">
        <v>0</v>
      </c>
      <c r="L142" s="5">
        <v>2</v>
      </c>
      <c r="M142" s="5">
        <v>0</v>
      </c>
      <c r="N142" s="5">
        <v>1</v>
      </c>
      <c r="O142" s="5">
        <v>0</v>
      </c>
      <c r="P142" s="5">
        <v>1</v>
      </c>
      <c r="Q142" s="5">
        <v>0</v>
      </c>
      <c r="R142" s="5">
        <v>11</v>
      </c>
      <c r="S142" s="5">
        <v>4</v>
      </c>
    </row>
    <row r="143" spans="1:19" ht="15.9" customHeight="1" x14ac:dyDescent="0.3">
      <c r="A143" s="4">
        <v>11650018</v>
      </c>
      <c r="B143" s="4" t="str">
        <f>VLOOKUP(A143,Param!A:B,2,FALSE)</f>
        <v>A.S.C.AUREILHAN</v>
      </c>
      <c r="C143" s="2">
        <v>49</v>
      </c>
      <c r="D143" s="2">
        <v>5</v>
      </c>
      <c r="E143" s="2">
        <v>54</v>
      </c>
      <c r="F143" s="5">
        <v>1</v>
      </c>
      <c r="G143" s="5">
        <v>0</v>
      </c>
      <c r="H143" s="5">
        <v>3</v>
      </c>
      <c r="I143" s="5">
        <v>1</v>
      </c>
      <c r="J143" s="5">
        <v>4</v>
      </c>
      <c r="K143" s="5">
        <v>0</v>
      </c>
      <c r="L143" s="5">
        <v>5</v>
      </c>
      <c r="M143" s="5">
        <v>0</v>
      </c>
      <c r="N143" s="5">
        <v>5</v>
      </c>
      <c r="O143" s="5">
        <v>0</v>
      </c>
      <c r="P143" s="5">
        <v>8</v>
      </c>
      <c r="Q143" s="5">
        <v>1</v>
      </c>
      <c r="R143" s="5">
        <v>23</v>
      </c>
      <c r="S143" s="5">
        <v>3</v>
      </c>
    </row>
    <row r="144" spans="1:19" ht="15.9" customHeight="1" x14ac:dyDescent="0.3">
      <c r="A144" s="4">
        <v>11650026</v>
      </c>
      <c r="B144" s="4" t="str">
        <f>VLOOKUP(A144,Param!A:B,2,FALSE)</f>
        <v>AMICALE PONGISTE D ANDREST</v>
      </c>
      <c r="C144" s="2">
        <v>20</v>
      </c>
      <c r="D144" s="2">
        <v>8</v>
      </c>
      <c r="E144" s="2">
        <v>28</v>
      </c>
      <c r="F144" s="5">
        <v>2</v>
      </c>
      <c r="G144" s="5">
        <v>0</v>
      </c>
      <c r="H144" s="5">
        <v>4</v>
      </c>
      <c r="I144" s="5">
        <v>3</v>
      </c>
      <c r="J144" s="5">
        <v>1</v>
      </c>
      <c r="K144" s="5">
        <v>0</v>
      </c>
      <c r="L144" s="5">
        <v>2</v>
      </c>
      <c r="M144" s="5">
        <v>1</v>
      </c>
      <c r="N144" s="5">
        <v>0</v>
      </c>
      <c r="O144" s="5">
        <v>0</v>
      </c>
      <c r="P144" s="5">
        <v>3</v>
      </c>
      <c r="Q144" s="5">
        <v>1</v>
      </c>
      <c r="R144" s="5">
        <v>8</v>
      </c>
      <c r="S144" s="5">
        <v>3</v>
      </c>
    </row>
    <row r="145" spans="1:19" ht="15.9" customHeight="1" x14ac:dyDescent="0.3">
      <c r="A145" s="4">
        <v>11650034</v>
      </c>
      <c r="B145" s="4" t="str">
        <f>VLOOKUP(A145,Param!A:B,2,FALSE)</f>
        <v>TARBES ODOS PYRENEES TT</v>
      </c>
      <c r="C145" s="2">
        <v>55</v>
      </c>
      <c r="D145" s="2">
        <v>4</v>
      </c>
      <c r="E145" s="2">
        <v>59</v>
      </c>
      <c r="F145" s="5">
        <v>1</v>
      </c>
      <c r="G145" s="5">
        <v>0</v>
      </c>
      <c r="H145" s="5">
        <v>0</v>
      </c>
      <c r="I145" s="5">
        <v>0</v>
      </c>
      <c r="J145" s="5">
        <v>7</v>
      </c>
      <c r="K145" s="5">
        <v>0</v>
      </c>
      <c r="L145" s="5">
        <v>6</v>
      </c>
      <c r="M145" s="5">
        <v>0</v>
      </c>
      <c r="N145" s="5">
        <v>3</v>
      </c>
      <c r="O145" s="5">
        <v>1</v>
      </c>
      <c r="P145" s="5">
        <v>9</v>
      </c>
      <c r="Q145" s="5">
        <v>0</v>
      </c>
      <c r="R145" s="5">
        <v>29</v>
      </c>
      <c r="S145" s="5">
        <v>3</v>
      </c>
    </row>
    <row r="146" spans="1:19" ht="15.9" customHeight="1" x14ac:dyDescent="0.3">
      <c r="A146" s="4">
        <v>11660001</v>
      </c>
      <c r="B146" s="4" t="str">
        <f>VLOOKUP(A146,Param!A:B,2,FALSE)</f>
        <v>CANOHES TOULOUGES TENNIS DE </v>
      </c>
      <c r="C146" s="2">
        <v>93</v>
      </c>
      <c r="D146" s="2">
        <v>17</v>
      </c>
      <c r="E146" s="2">
        <v>110</v>
      </c>
      <c r="F146" s="5">
        <v>3</v>
      </c>
      <c r="G146" s="5">
        <v>1</v>
      </c>
      <c r="H146" s="5">
        <v>10</v>
      </c>
      <c r="I146" s="5">
        <v>4</v>
      </c>
      <c r="J146" s="5">
        <v>15</v>
      </c>
      <c r="K146" s="5">
        <v>1</v>
      </c>
      <c r="L146" s="5">
        <v>8</v>
      </c>
      <c r="M146" s="5">
        <v>1</v>
      </c>
      <c r="N146" s="5">
        <v>5</v>
      </c>
      <c r="O146" s="5">
        <v>1</v>
      </c>
      <c r="P146" s="5">
        <v>9</v>
      </c>
      <c r="Q146" s="5">
        <v>5</v>
      </c>
      <c r="R146" s="5">
        <v>43</v>
      </c>
      <c r="S146" s="5">
        <v>4</v>
      </c>
    </row>
    <row r="147" spans="1:19" ht="15.9" customHeight="1" x14ac:dyDescent="0.3">
      <c r="A147" s="4">
        <v>11660003</v>
      </c>
      <c r="B147" s="4" t="str">
        <f>VLOOKUP(A147,Param!A:B,2,FALSE)</f>
        <v>RIVESALTES CTT</v>
      </c>
      <c r="C147" s="2">
        <v>52</v>
      </c>
      <c r="D147" s="2">
        <v>4</v>
      </c>
      <c r="E147" s="2">
        <v>56</v>
      </c>
      <c r="F147" s="5">
        <v>0</v>
      </c>
      <c r="G147" s="5">
        <v>1</v>
      </c>
      <c r="H147" s="5">
        <v>1</v>
      </c>
      <c r="I147" s="5">
        <v>0</v>
      </c>
      <c r="J147" s="5">
        <v>9</v>
      </c>
      <c r="K147" s="5">
        <v>0</v>
      </c>
      <c r="L147" s="5">
        <v>3</v>
      </c>
      <c r="M147" s="5">
        <v>0</v>
      </c>
      <c r="N147" s="5">
        <v>4</v>
      </c>
      <c r="O147" s="5">
        <v>1</v>
      </c>
      <c r="P147" s="5">
        <v>5</v>
      </c>
      <c r="Q147" s="5">
        <v>1</v>
      </c>
      <c r="R147" s="5">
        <v>30</v>
      </c>
      <c r="S147" s="5">
        <v>1</v>
      </c>
    </row>
    <row r="148" spans="1:19" ht="15.9" customHeight="1" x14ac:dyDescent="0.3">
      <c r="A148" s="4">
        <v>11660007</v>
      </c>
      <c r="B148" s="4" t="str">
        <f>VLOOKUP(A148,Param!A:B,2,FALSE)</f>
        <v>THUIR TT</v>
      </c>
      <c r="C148" s="2">
        <v>43</v>
      </c>
      <c r="D148" s="2">
        <v>7</v>
      </c>
      <c r="E148" s="2">
        <v>50</v>
      </c>
      <c r="F148" s="5">
        <v>0</v>
      </c>
      <c r="G148" s="5">
        <v>0</v>
      </c>
      <c r="H148" s="5">
        <v>3</v>
      </c>
      <c r="I148" s="5">
        <v>0</v>
      </c>
      <c r="J148" s="5">
        <v>4</v>
      </c>
      <c r="K148" s="5">
        <v>0</v>
      </c>
      <c r="L148" s="5">
        <v>5</v>
      </c>
      <c r="M148" s="5">
        <v>0</v>
      </c>
      <c r="N148" s="5">
        <v>4</v>
      </c>
      <c r="O148" s="5">
        <v>4</v>
      </c>
      <c r="P148" s="5">
        <v>10</v>
      </c>
      <c r="Q148" s="5">
        <v>1</v>
      </c>
      <c r="R148" s="5">
        <v>17</v>
      </c>
      <c r="S148" s="5">
        <v>2</v>
      </c>
    </row>
    <row r="149" spans="1:19" ht="15.9" customHeight="1" x14ac:dyDescent="0.3">
      <c r="A149" s="4">
        <v>11660008</v>
      </c>
      <c r="B149" s="4" t="str">
        <f>VLOOKUP(A149,Param!A:B,2,FALSE)</f>
        <v>COTE VERMEILLE TT</v>
      </c>
      <c r="C149" s="2">
        <v>19</v>
      </c>
      <c r="D149" s="2">
        <v>1</v>
      </c>
      <c r="E149" s="2">
        <v>20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2</v>
      </c>
      <c r="M149" s="5">
        <v>0</v>
      </c>
      <c r="N149" s="5">
        <v>1</v>
      </c>
      <c r="O149" s="5">
        <v>0</v>
      </c>
      <c r="P149" s="5">
        <v>3</v>
      </c>
      <c r="Q149" s="5">
        <v>1</v>
      </c>
      <c r="R149" s="5">
        <v>13</v>
      </c>
      <c r="S149" s="5">
        <v>0</v>
      </c>
    </row>
    <row r="150" spans="1:19" ht="15.9" customHeight="1" x14ac:dyDescent="0.3">
      <c r="A150" s="4">
        <v>11660009</v>
      </c>
      <c r="B150" s="4" t="str">
        <f>VLOOKUP(A150,Param!A:B,2,FALSE)</f>
        <v>PERPIGNAN ROUSSILLON TENNIS </v>
      </c>
      <c r="C150" s="2">
        <v>94</v>
      </c>
      <c r="D150" s="2">
        <v>39</v>
      </c>
      <c r="E150" s="2">
        <v>133</v>
      </c>
      <c r="F150" s="5">
        <v>27</v>
      </c>
      <c r="G150" s="5">
        <v>17</v>
      </c>
      <c r="H150" s="5">
        <v>13</v>
      </c>
      <c r="I150" s="5">
        <v>12</v>
      </c>
      <c r="J150" s="5">
        <v>4</v>
      </c>
      <c r="K150" s="5">
        <v>3</v>
      </c>
      <c r="L150" s="5">
        <v>11</v>
      </c>
      <c r="M150" s="5">
        <v>1</v>
      </c>
      <c r="N150" s="5">
        <v>1</v>
      </c>
      <c r="O150" s="5">
        <v>1</v>
      </c>
      <c r="P150" s="5">
        <v>15</v>
      </c>
      <c r="Q150" s="5">
        <v>1</v>
      </c>
      <c r="R150" s="5">
        <v>23</v>
      </c>
      <c r="S150" s="5">
        <v>4</v>
      </c>
    </row>
    <row r="151" spans="1:19" ht="15.9" customHeight="1" x14ac:dyDescent="0.3">
      <c r="A151" s="4">
        <v>11660011</v>
      </c>
      <c r="B151" s="4" t="str">
        <f>VLOOKUP(A151,Param!A:B,2,FALSE)</f>
        <v>PERPIGNAN ST GAUDERIQUE TT </v>
      </c>
      <c r="C151" s="2">
        <v>64</v>
      </c>
      <c r="D151" s="2">
        <v>10</v>
      </c>
      <c r="E151" s="2">
        <v>74</v>
      </c>
      <c r="F151" s="5">
        <v>2</v>
      </c>
      <c r="G151" s="5">
        <v>0</v>
      </c>
      <c r="H151" s="5">
        <v>6</v>
      </c>
      <c r="I151" s="5">
        <v>0</v>
      </c>
      <c r="J151" s="5">
        <v>2</v>
      </c>
      <c r="K151" s="5">
        <v>4</v>
      </c>
      <c r="L151" s="5">
        <v>4</v>
      </c>
      <c r="M151" s="5">
        <v>0</v>
      </c>
      <c r="N151" s="5">
        <v>1</v>
      </c>
      <c r="O151" s="5">
        <v>1</v>
      </c>
      <c r="P151" s="5">
        <v>5</v>
      </c>
      <c r="Q151" s="5">
        <v>0</v>
      </c>
      <c r="R151" s="5">
        <v>44</v>
      </c>
      <c r="S151" s="5">
        <v>5</v>
      </c>
    </row>
    <row r="152" spans="1:19" ht="15.9" customHeight="1" x14ac:dyDescent="0.3">
      <c r="A152" s="4">
        <v>11660019</v>
      </c>
      <c r="B152" s="4" t="str">
        <f>VLOOKUP(A152,Param!A:B,2,FALSE)</f>
        <v>US TORREILLES US TT</v>
      </c>
      <c r="C152" s="2">
        <v>22</v>
      </c>
      <c r="D152" s="2">
        <v>0</v>
      </c>
      <c r="E152" s="2">
        <v>22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4</v>
      </c>
      <c r="O152" s="5">
        <v>0</v>
      </c>
      <c r="P152" s="5">
        <v>6</v>
      </c>
      <c r="Q152" s="5">
        <v>0</v>
      </c>
      <c r="R152" s="5">
        <v>11</v>
      </c>
      <c r="S152" s="5">
        <v>0</v>
      </c>
    </row>
    <row r="153" spans="1:19" ht="15.9" customHeight="1" x14ac:dyDescent="0.3">
      <c r="A153" s="4">
        <v>11660020</v>
      </c>
      <c r="B153" s="4" t="str">
        <f>VLOOKUP(A153,Param!A:B,2,FALSE)</f>
        <v>ARGELES TENNIS DE TABLE</v>
      </c>
      <c r="C153" s="2">
        <v>55</v>
      </c>
      <c r="D153" s="2">
        <v>10</v>
      </c>
      <c r="E153" s="2">
        <v>65</v>
      </c>
      <c r="F153" s="5">
        <v>0</v>
      </c>
      <c r="G153" s="5">
        <v>0</v>
      </c>
      <c r="H153" s="5">
        <v>1</v>
      </c>
      <c r="I153" s="5">
        <v>1</v>
      </c>
      <c r="J153" s="5">
        <v>3</v>
      </c>
      <c r="K153" s="5">
        <v>0</v>
      </c>
      <c r="L153" s="5">
        <v>4</v>
      </c>
      <c r="M153" s="5">
        <v>0</v>
      </c>
      <c r="N153" s="5">
        <v>2</v>
      </c>
      <c r="O153" s="5">
        <v>2</v>
      </c>
      <c r="P153" s="5">
        <v>4</v>
      </c>
      <c r="Q153" s="5">
        <v>0</v>
      </c>
      <c r="R153" s="5">
        <v>41</v>
      </c>
      <c r="S153" s="5">
        <v>7</v>
      </c>
    </row>
    <row r="154" spans="1:19" ht="15.9" customHeight="1" x14ac:dyDescent="0.3">
      <c r="A154" s="4">
        <v>11660021</v>
      </c>
      <c r="B154" s="4" t="str">
        <f>VLOOKUP(A154,Param!A:B,2,FALSE)</f>
        <v>TENNIS DE TABLE CLUB LAURENTI</v>
      </c>
      <c r="C154" s="2">
        <v>32</v>
      </c>
      <c r="D154" s="2">
        <v>5</v>
      </c>
      <c r="E154" s="2">
        <v>37</v>
      </c>
      <c r="F154" s="5">
        <v>0</v>
      </c>
      <c r="G154" s="5">
        <v>0</v>
      </c>
      <c r="H154" s="5">
        <v>4</v>
      </c>
      <c r="I154" s="5">
        <v>0</v>
      </c>
      <c r="J154" s="5">
        <v>1</v>
      </c>
      <c r="K154" s="5">
        <v>1</v>
      </c>
      <c r="L154" s="5">
        <v>2</v>
      </c>
      <c r="M154" s="5">
        <v>1</v>
      </c>
      <c r="N154" s="5">
        <v>4</v>
      </c>
      <c r="O154" s="5">
        <v>1</v>
      </c>
      <c r="P154" s="5">
        <v>3</v>
      </c>
      <c r="Q154" s="5">
        <v>1</v>
      </c>
      <c r="R154" s="5">
        <v>18</v>
      </c>
      <c r="S154" s="5">
        <v>1</v>
      </c>
    </row>
    <row r="155" spans="1:19" ht="15.9" customHeight="1" x14ac:dyDescent="0.3">
      <c r="A155" s="4">
        <v>11660031</v>
      </c>
      <c r="B155" s="4" t="str">
        <f>VLOOKUP(A155,Param!A:B,2,FALSE)</f>
        <v>ENT VALLESPIR TENNIS DE TABLE</v>
      </c>
      <c r="C155" s="2">
        <v>32</v>
      </c>
      <c r="D155" s="2">
        <v>4</v>
      </c>
      <c r="E155" s="2">
        <v>36</v>
      </c>
      <c r="F155" s="5">
        <v>1</v>
      </c>
      <c r="G155" s="5">
        <v>1</v>
      </c>
      <c r="H155" s="5">
        <v>2</v>
      </c>
      <c r="I155" s="5">
        <v>1</v>
      </c>
      <c r="J155" s="5">
        <v>8</v>
      </c>
      <c r="K155" s="5">
        <v>0</v>
      </c>
      <c r="L155" s="5">
        <v>5</v>
      </c>
      <c r="M155" s="5">
        <v>0</v>
      </c>
      <c r="N155" s="5">
        <v>3</v>
      </c>
      <c r="O155" s="5">
        <v>0</v>
      </c>
      <c r="P155" s="5">
        <v>4</v>
      </c>
      <c r="Q155" s="5">
        <v>0</v>
      </c>
      <c r="R155" s="5">
        <v>9</v>
      </c>
      <c r="S155" s="5">
        <v>2</v>
      </c>
    </row>
    <row r="156" spans="1:19" ht="15.9" customHeight="1" x14ac:dyDescent="0.3">
      <c r="A156" s="4">
        <v>11660032</v>
      </c>
      <c r="B156" s="4" t="str">
        <f>VLOOKUP(A156,Param!A:B,2,FALSE)</f>
        <v>MILLAS TENNIS DE TABLE</v>
      </c>
      <c r="C156" s="2">
        <v>30</v>
      </c>
      <c r="D156" s="2">
        <v>2</v>
      </c>
      <c r="E156" s="2">
        <v>32</v>
      </c>
      <c r="F156" s="5">
        <v>1</v>
      </c>
      <c r="G156" s="5">
        <v>0</v>
      </c>
      <c r="H156" s="5">
        <v>6</v>
      </c>
      <c r="I156" s="5">
        <v>0</v>
      </c>
      <c r="J156" s="5">
        <v>1</v>
      </c>
      <c r="K156" s="5">
        <v>0</v>
      </c>
      <c r="L156" s="5">
        <v>0</v>
      </c>
      <c r="M156" s="5">
        <v>0</v>
      </c>
      <c r="N156" s="5">
        <v>2</v>
      </c>
      <c r="O156" s="5">
        <v>1</v>
      </c>
      <c r="P156" s="5">
        <v>5</v>
      </c>
      <c r="Q156" s="5">
        <v>0</v>
      </c>
      <c r="R156" s="5">
        <v>15</v>
      </c>
      <c r="S156" s="5">
        <v>1</v>
      </c>
    </row>
    <row r="157" spans="1:19" ht="15.9" customHeight="1" x14ac:dyDescent="0.3">
      <c r="A157" s="4">
        <v>11660041</v>
      </c>
      <c r="B157" s="4" t="str">
        <f>VLOOKUP(A157,Param!A:B,2,FALSE)</f>
        <v>PRADES CONFLENT CANIGO TT</v>
      </c>
      <c r="C157" s="2">
        <v>26</v>
      </c>
      <c r="D157" s="2">
        <v>11</v>
      </c>
      <c r="E157" s="2">
        <v>37</v>
      </c>
      <c r="F157" s="5">
        <v>0</v>
      </c>
      <c r="G157" s="5">
        <v>1</v>
      </c>
      <c r="H157" s="5">
        <v>1</v>
      </c>
      <c r="I157" s="5">
        <v>0</v>
      </c>
      <c r="J157" s="5">
        <v>0</v>
      </c>
      <c r="K157" s="5">
        <v>2</v>
      </c>
      <c r="L157" s="5">
        <v>1</v>
      </c>
      <c r="M157" s="5">
        <v>2</v>
      </c>
      <c r="N157" s="5">
        <v>1</v>
      </c>
      <c r="O157" s="5">
        <v>0</v>
      </c>
      <c r="P157" s="5">
        <v>5</v>
      </c>
      <c r="Q157" s="5">
        <v>1</v>
      </c>
      <c r="R157" s="5">
        <v>18</v>
      </c>
      <c r="S157" s="5">
        <v>5</v>
      </c>
    </row>
    <row r="158" spans="1:19" ht="15.9" customHeight="1" x14ac:dyDescent="0.3">
      <c r="A158" s="4">
        <v>11810001</v>
      </c>
      <c r="B158" s="4" t="str">
        <f>VLOOKUP(A158,Param!A:B,2,FALSE)</f>
        <v>ASPTT ALBI tennis de table</v>
      </c>
      <c r="C158" s="2">
        <v>168</v>
      </c>
      <c r="D158" s="2">
        <v>37</v>
      </c>
      <c r="E158" s="2">
        <v>205</v>
      </c>
      <c r="F158" s="5">
        <v>45</v>
      </c>
      <c r="G158" s="5">
        <v>17</v>
      </c>
      <c r="H158" s="5">
        <v>17</v>
      </c>
      <c r="I158" s="5">
        <v>1</v>
      </c>
      <c r="J158" s="5">
        <v>18</v>
      </c>
      <c r="K158" s="5">
        <v>2</v>
      </c>
      <c r="L158" s="5">
        <v>13</v>
      </c>
      <c r="M158" s="5">
        <v>2</v>
      </c>
      <c r="N158" s="5">
        <v>6</v>
      </c>
      <c r="O158" s="5">
        <v>0</v>
      </c>
      <c r="P158" s="5">
        <v>21</v>
      </c>
      <c r="Q158" s="5">
        <v>1</v>
      </c>
      <c r="R158" s="5">
        <v>48</v>
      </c>
      <c r="S158" s="5">
        <v>14</v>
      </c>
    </row>
    <row r="159" spans="1:19" ht="15.9" customHeight="1" x14ac:dyDescent="0.3">
      <c r="A159" s="4">
        <v>11810003</v>
      </c>
      <c r="B159" s="4" t="str">
        <f>VLOOKUP(A159,Param!A:B,2,FALSE)</f>
        <v>U.P.MAZAMETAINE</v>
      </c>
      <c r="C159" s="2">
        <v>29</v>
      </c>
      <c r="D159" s="2">
        <v>3</v>
      </c>
      <c r="E159" s="2">
        <v>32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1</v>
      </c>
      <c r="M159" s="5">
        <v>0</v>
      </c>
      <c r="N159" s="5">
        <v>1</v>
      </c>
      <c r="O159" s="5">
        <v>0</v>
      </c>
      <c r="P159" s="5">
        <v>1</v>
      </c>
      <c r="Q159" s="5">
        <v>0</v>
      </c>
      <c r="R159" s="5">
        <v>26</v>
      </c>
      <c r="S159" s="5">
        <v>3</v>
      </c>
    </row>
    <row r="160" spans="1:19" ht="15.9" customHeight="1" x14ac:dyDescent="0.3">
      <c r="A160" s="4">
        <v>11810008</v>
      </c>
      <c r="B160" s="4" t="str">
        <f>VLOOKUP(A160,Param!A:B,2,FALSE)</f>
        <v>U.S. CARMAUX TT</v>
      </c>
      <c r="C160" s="2">
        <v>60</v>
      </c>
      <c r="D160" s="2">
        <v>20</v>
      </c>
      <c r="E160" s="2">
        <v>80</v>
      </c>
      <c r="F160" s="5">
        <v>4</v>
      </c>
      <c r="G160" s="5">
        <v>1</v>
      </c>
      <c r="H160" s="5">
        <v>5</v>
      </c>
      <c r="I160" s="5">
        <v>2</v>
      </c>
      <c r="J160" s="5">
        <v>7</v>
      </c>
      <c r="K160" s="5">
        <v>1</v>
      </c>
      <c r="L160" s="5">
        <v>2</v>
      </c>
      <c r="M160" s="5">
        <v>2</v>
      </c>
      <c r="N160" s="5">
        <v>2</v>
      </c>
      <c r="O160" s="5">
        <v>0</v>
      </c>
      <c r="P160" s="5">
        <v>10</v>
      </c>
      <c r="Q160" s="5">
        <v>0</v>
      </c>
      <c r="R160" s="5">
        <v>30</v>
      </c>
      <c r="S160" s="5">
        <v>14</v>
      </c>
    </row>
    <row r="161" spans="1:19" ht="15.9" customHeight="1" x14ac:dyDescent="0.3">
      <c r="A161" s="4">
        <v>11810013</v>
      </c>
      <c r="B161" s="4" t="str">
        <f>VLOOKUP(A161,Param!A:B,2,FALSE)</f>
        <v>F L E P  LACABAREDE</v>
      </c>
      <c r="C161" s="2">
        <v>22</v>
      </c>
      <c r="D161" s="2">
        <v>6</v>
      </c>
      <c r="E161" s="2">
        <v>28</v>
      </c>
      <c r="F161" s="5">
        <v>0</v>
      </c>
      <c r="G161" s="5">
        <v>0</v>
      </c>
      <c r="H161" s="5">
        <v>1</v>
      </c>
      <c r="I161" s="5">
        <v>1</v>
      </c>
      <c r="J161" s="5">
        <v>0</v>
      </c>
      <c r="K161" s="5">
        <v>0</v>
      </c>
      <c r="L161" s="5">
        <v>2</v>
      </c>
      <c r="M161" s="5">
        <v>0</v>
      </c>
      <c r="N161" s="5">
        <v>0</v>
      </c>
      <c r="O161" s="5">
        <v>0</v>
      </c>
      <c r="P161" s="5">
        <v>6</v>
      </c>
      <c r="Q161" s="5">
        <v>0</v>
      </c>
      <c r="R161" s="5">
        <v>13</v>
      </c>
      <c r="S161" s="5">
        <v>5</v>
      </c>
    </row>
    <row r="162" spans="1:19" ht="15.9" customHeight="1" x14ac:dyDescent="0.3">
      <c r="A162" s="4">
        <v>11810015</v>
      </c>
      <c r="B162" s="4" t="str">
        <f>VLOOKUP(A162,Param!A:B,2,FALSE)</f>
        <v>PING ST PAULAIS</v>
      </c>
      <c r="C162" s="2">
        <v>192</v>
      </c>
      <c r="D162" s="2">
        <v>45</v>
      </c>
      <c r="E162" s="2">
        <v>237</v>
      </c>
      <c r="F162" s="5">
        <v>27</v>
      </c>
      <c r="G162" s="5">
        <v>7</v>
      </c>
      <c r="H162" s="5">
        <v>25</v>
      </c>
      <c r="I162" s="5">
        <v>7</v>
      </c>
      <c r="J162" s="5">
        <v>41</v>
      </c>
      <c r="K162" s="5">
        <v>5</v>
      </c>
      <c r="L162" s="5">
        <v>19</v>
      </c>
      <c r="M162" s="5">
        <v>2</v>
      </c>
      <c r="N162" s="5">
        <v>7</v>
      </c>
      <c r="O162" s="5">
        <v>1</v>
      </c>
      <c r="P162" s="5">
        <v>14</v>
      </c>
      <c r="Q162" s="5">
        <v>5</v>
      </c>
      <c r="R162" s="5">
        <v>59</v>
      </c>
      <c r="S162" s="5">
        <v>18</v>
      </c>
    </row>
    <row r="163" spans="1:19" ht="15.9" customHeight="1" x14ac:dyDescent="0.3">
      <c r="A163" s="4">
        <v>11810024</v>
      </c>
      <c r="B163" s="4" t="str">
        <f>VLOOKUP(A163,Param!A:B,2,FALSE)</f>
        <v>CASTRES TARN-SUD TT</v>
      </c>
      <c r="C163" s="2">
        <v>55</v>
      </c>
      <c r="D163" s="2">
        <v>14</v>
      </c>
      <c r="E163" s="2">
        <v>69</v>
      </c>
      <c r="F163" s="5">
        <v>3</v>
      </c>
      <c r="G163" s="5">
        <v>2</v>
      </c>
      <c r="H163" s="5">
        <v>4</v>
      </c>
      <c r="I163" s="5">
        <v>0</v>
      </c>
      <c r="J163" s="5">
        <v>5</v>
      </c>
      <c r="K163" s="5">
        <v>3</v>
      </c>
      <c r="L163" s="5">
        <v>6</v>
      </c>
      <c r="M163" s="5">
        <v>0</v>
      </c>
      <c r="N163" s="5">
        <v>3</v>
      </c>
      <c r="O163" s="5">
        <v>1</v>
      </c>
      <c r="P163" s="5">
        <v>8</v>
      </c>
      <c r="Q163" s="5">
        <v>0</v>
      </c>
      <c r="R163" s="5">
        <v>26</v>
      </c>
      <c r="S163" s="5">
        <v>8</v>
      </c>
    </row>
    <row r="164" spans="1:19" ht="15.9" customHeight="1" x14ac:dyDescent="0.3">
      <c r="A164" s="4">
        <v>11810028</v>
      </c>
      <c r="B164" s="4" t="str">
        <f>VLOOKUP(A164,Param!A:B,2,FALSE)</f>
        <v>Tennis de Table PAYS GAILLACOIS</v>
      </c>
      <c r="C164" s="2">
        <v>92</v>
      </c>
      <c r="D164" s="2">
        <v>19</v>
      </c>
      <c r="E164" s="2">
        <v>111</v>
      </c>
      <c r="F164" s="5">
        <v>3</v>
      </c>
      <c r="G164" s="5">
        <v>0</v>
      </c>
      <c r="H164" s="5">
        <v>6</v>
      </c>
      <c r="I164" s="5">
        <v>0</v>
      </c>
      <c r="J164" s="5">
        <v>12</v>
      </c>
      <c r="K164" s="5">
        <v>2</v>
      </c>
      <c r="L164" s="5">
        <v>11</v>
      </c>
      <c r="M164" s="5">
        <v>1</v>
      </c>
      <c r="N164" s="5">
        <v>2</v>
      </c>
      <c r="O164" s="5">
        <v>1</v>
      </c>
      <c r="P164" s="5">
        <v>9</v>
      </c>
      <c r="Q164" s="5">
        <v>1</v>
      </c>
      <c r="R164" s="5">
        <v>49</v>
      </c>
      <c r="S164" s="5">
        <v>14</v>
      </c>
    </row>
    <row r="165" spans="1:19" ht="15.9" customHeight="1" x14ac:dyDescent="0.3">
      <c r="A165" s="4">
        <v>11810033</v>
      </c>
      <c r="B165" s="4" t="str">
        <f>VLOOKUP(A165,Param!A:B,2,FALSE)</f>
        <v>LABRUGUIERE FUN PING</v>
      </c>
      <c r="C165" s="2">
        <v>33</v>
      </c>
      <c r="D165" s="2">
        <v>6</v>
      </c>
      <c r="E165" s="2">
        <v>39</v>
      </c>
      <c r="F165" s="5">
        <v>2</v>
      </c>
      <c r="G165" s="5">
        <v>0</v>
      </c>
      <c r="H165" s="5">
        <v>3</v>
      </c>
      <c r="I165" s="5">
        <v>0</v>
      </c>
      <c r="J165" s="5">
        <v>2</v>
      </c>
      <c r="K165" s="5">
        <v>0</v>
      </c>
      <c r="L165" s="5">
        <v>1</v>
      </c>
      <c r="M165" s="5">
        <v>0</v>
      </c>
      <c r="N165" s="5">
        <v>3</v>
      </c>
      <c r="O165" s="5">
        <v>0</v>
      </c>
      <c r="P165" s="5">
        <v>2</v>
      </c>
      <c r="Q165" s="5">
        <v>0</v>
      </c>
      <c r="R165" s="5">
        <v>20</v>
      </c>
      <c r="S165" s="5">
        <v>6</v>
      </c>
    </row>
    <row r="166" spans="1:19" ht="15.9" customHeight="1" x14ac:dyDescent="0.3">
      <c r="A166" s="4">
        <v>11810034</v>
      </c>
      <c r="B166" s="4" t="str">
        <f>VLOOKUP(A166,Param!A:B,2,FALSE)</f>
        <v>TENNIS DE TABLE GRAULHET</v>
      </c>
      <c r="C166" s="2">
        <v>32</v>
      </c>
      <c r="D166" s="2">
        <v>3</v>
      </c>
      <c r="E166" s="2">
        <v>35</v>
      </c>
      <c r="F166" s="5">
        <v>1</v>
      </c>
      <c r="G166" s="5">
        <v>0</v>
      </c>
      <c r="H166" s="5">
        <v>3</v>
      </c>
      <c r="I166" s="5">
        <v>0</v>
      </c>
      <c r="J166" s="5">
        <v>6</v>
      </c>
      <c r="K166" s="5">
        <v>0</v>
      </c>
      <c r="L166" s="5">
        <v>3</v>
      </c>
      <c r="M166" s="5">
        <v>0</v>
      </c>
      <c r="N166" s="5">
        <v>2</v>
      </c>
      <c r="O166" s="5">
        <v>0</v>
      </c>
      <c r="P166" s="5">
        <v>6</v>
      </c>
      <c r="Q166" s="5">
        <v>1</v>
      </c>
      <c r="R166" s="5">
        <v>11</v>
      </c>
      <c r="S166" s="5">
        <v>2</v>
      </c>
    </row>
    <row r="167" spans="1:19" ht="15.9" customHeight="1" x14ac:dyDescent="0.3">
      <c r="A167" s="4">
        <v>11820007</v>
      </c>
      <c r="B167" s="4" t="str">
        <f>VLOOKUP(A167,Param!A:B,2,FALSE)</f>
        <v>PPC CAUSSADAIS</v>
      </c>
      <c r="C167" s="2">
        <v>45</v>
      </c>
      <c r="D167" s="2">
        <v>3</v>
      </c>
      <c r="E167" s="2">
        <v>48</v>
      </c>
      <c r="F167" s="5">
        <v>0</v>
      </c>
      <c r="G167" s="5">
        <v>0</v>
      </c>
      <c r="H167" s="5">
        <v>7</v>
      </c>
      <c r="I167" s="5">
        <v>0</v>
      </c>
      <c r="J167" s="5">
        <v>10</v>
      </c>
      <c r="K167" s="5">
        <v>0</v>
      </c>
      <c r="L167" s="5">
        <v>4</v>
      </c>
      <c r="M167" s="5">
        <v>0</v>
      </c>
      <c r="N167" s="5">
        <v>0</v>
      </c>
      <c r="O167" s="5">
        <v>0</v>
      </c>
      <c r="P167" s="5">
        <v>4</v>
      </c>
      <c r="Q167" s="5">
        <v>0</v>
      </c>
      <c r="R167" s="5">
        <v>20</v>
      </c>
      <c r="S167" s="5">
        <v>3</v>
      </c>
    </row>
    <row r="168" spans="1:19" ht="15.9" customHeight="1" x14ac:dyDescent="0.3">
      <c r="A168" s="4">
        <v>11820008</v>
      </c>
      <c r="B168" s="4" t="str">
        <f>VLOOKUP(A168,Param!A:B,2,FALSE)</f>
        <v>U.S.MONTAUBAN T.T.</v>
      </c>
      <c r="C168" s="2">
        <v>153</v>
      </c>
      <c r="D168" s="2">
        <v>57</v>
      </c>
      <c r="E168" s="2">
        <v>210</v>
      </c>
      <c r="F168" s="5">
        <v>31</v>
      </c>
      <c r="G168" s="5">
        <v>38</v>
      </c>
      <c r="H168" s="5">
        <v>21</v>
      </c>
      <c r="I168" s="5">
        <v>4</v>
      </c>
      <c r="J168" s="5">
        <v>26</v>
      </c>
      <c r="K168" s="5">
        <v>3</v>
      </c>
      <c r="L168" s="5">
        <v>20</v>
      </c>
      <c r="M168" s="5">
        <v>1</v>
      </c>
      <c r="N168" s="5">
        <v>12</v>
      </c>
      <c r="O168" s="5">
        <v>8</v>
      </c>
      <c r="P168" s="5">
        <v>19</v>
      </c>
      <c r="Q168" s="5">
        <v>1</v>
      </c>
      <c r="R168" s="5">
        <v>24</v>
      </c>
      <c r="S168" s="5">
        <v>2</v>
      </c>
    </row>
    <row r="169" spans="1:19" ht="15.9" customHeight="1" x14ac:dyDescent="0.3">
      <c r="A169" s="4">
        <v>11820011</v>
      </c>
      <c r="B169" s="4" t="str">
        <f>VLOOKUP(A169,Param!A:B,2,FALSE)</f>
        <v>L ATOUT STEPHANOIS</v>
      </c>
      <c r="C169" s="2">
        <v>35</v>
      </c>
      <c r="D169" s="2">
        <v>3</v>
      </c>
      <c r="E169" s="2">
        <v>38</v>
      </c>
      <c r="F169" s="5">
        <v>0</v>
      </c>
      <c r="G169" s="5">
        <v>0</v>
      </c>
      <c r="H169" s="5">
        <v>5</v>
      </c>
      <c r="I169" s="5">
        <v>1</v>
      </c>
      <c r="J169" s="5">
        <v>1</v>
      </c>
      <c r="K169" s="5">
        <v>0</v>
      </c>
      <c r="L169" s="5">
        <v>1</v>
      </c>
      <c r="M169" s="5">
        <v>0</v>
      </c>
      <c r="N169" s="5">
        <v>0</v>
      </c>
      <c r="O169" s="5">
        <v>0</v>
      </c>
      <c r="P169" s="5">
        <v>6</v>
      </c>
      <c r="Q169" s="5">
        <v>1</v>
      </c>
      <c r="R169" s="5">
        <v>22</v>
      </c>
      <c r="S169" s="5">
        <v>1</v>
      </c>
    </row>
    <row r="170" spans="1:19" ht="15.9" customHeight="1" x14ac:dyDescent="0.3">
      <c r="A170" s="4">
        <v>11820018</v>
      </c>
      <c r="B170" s="4" t="str">
        <f>VLOOKUP(A170,Param!A:B,2,FALSE)</f>
        <v>CERCLE ATHLETIQUE CASTELSAR</v>
      </c>
      <c r="C170" s="2">
        <v>113</v>
      </c>
      <c r="D170" s="2">
        <v>16</v>
      </c>
      <c r="E170" s="2">
        <v>129</v>
      </c>
      <c r="F170" s="5">
        <v>11</v>
      </c>
      <c r="G170" s="5">
        <v>5</v>
      </c>
      <c r="H170" s="5">
        <v>20</v>
      </c>
      <c r="I170" s="5">
        <v>5</v>
      </c>
      <c r="J170" s="5">
        <v>23</v>
      </c>
      <c r="K170" s="5">
        <v>0</v>
      </c>
      <c r="L170" s="5">
        <v>16</v>
      </c>
      <c r="M170" s="5">
        <v>0</v>
      </c>
      <c r="N170" s="5">
        <v>11</v>
      </c>
      <c r="O170" s="5">
        <v>1</v>
      </c>
      <c r="P170" s="5">
        <v>12</v>
      </c>
      <c r="Q170" s="5">
        <v>1</v>
      </c>
      <c r="R170" s="5">
        <v>20</v>
      </c>
      <c r="S170" s="5">
        <v>4</v>
      </c>
    </row>
    <row r="171" spans="1:19" ht="15.9" customHeight="1" x14ac:dyDescent="0.3">
      <c r="A171" s="4">
        <v>11820026</v>
      </c>
      <c r="B171" s="4" t="str">
        <f>VLOOKUP(A171,Param!A:B,2,FALSE)</f>
        <v>AVENIR MONTBETONAIS TT</v>
      </c>
      <c r="C171" s="2">
        <v>19</v>
      </c>
      <c r="D171" s="2">
        <v>3</v>
      </c>
      <c r="E171" s="2">
        <v>22</v>
      </c>
      <c r="F171" s="5">
        <v>1</v>
      </c>
      <c r="G171" s="5">
        <v>0</v>
      </c>
      <c r="H171" s="5">
        <v>2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2</v>
      </c>
      <c r="Q171" s="5">
        <v>3</v>
      </c>
      <c r="R171" s="5">
        <v>14</v>
      </c>
      <c r="S171" s="5">
        <v>0</v>
      </c>
    </row>
    <row r="172" spans="1:19" ht="15.9" customHeight="1" x14ac:dyDescent="0.3">
      <c r="A172" s="4">
        <v>11820027</v>
      </c>
      <c r="B172" s="4" t="str">
        <f>VLOOKUP(A172,Param!A:B,2,FALSE)</f>
        <v>T.T.ST PAUL D ESPIS</v>
      </c>
      <c r="C172" s="2">
        <v>14</v>
      </c>
      <c r="D172" s="2">
        <v>1</v>
      </c>
      <c r="E172" s="2">
        <v>15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2</v>
      </c>
      <c r="M172" s="5">
        <v>0</v>
      </c>
      <c r="N172" s="5">
        <v>1</v>
      </c>
      <c r="O172" s="5">
        <v>0</v>
      </c>
      <c r="P172" s="5">
        <v>4</v>
      </c>
      <c r="Q172" s="5">
        <v>0</v>
      </c>
      <c r="R172" s="5">
        <v>7</v>
      </c>
      <c r="S172" s="5">
        <v>1</v>
      </c>
    </row>
    <row r="173" spans="1:19" ht="15.9" customHeight="1" x14ac:dyDescent="0.3">
      <c r="A173" s="4">
        <v>11820031</v>
      </c>
      <c r="B173" s="4" t="str">
        <f>VLOOKUP(A173,Param!A:B,2,FALSE)</f>
        <v>PPC DE MALAUSE</v>
      </c>
      <c r="C173" s="2">
        <v>32</v>
      </c>
      <c r="D173" s="2">
        <v>10</v>
      </c>
      <c r="E173" s="2">
        <v>42</v>
      </c>
      <c r="F173" s="5">
        <v>1</v>
      </c>
      <c r="G173" s="5">
        <v>0</v>
      </c>
      <c r="H173" s="5">
        <v>4</v>
      </c>
      <c r="I173" s="5">
        <v>0</v>
      </c>
      <c r="J173" s="5">
        <v>8</v>
      </c>
      <c r="K173" s="5">
        <v>1</v>
      </c>
      <c r="L173" s="5">
        <v>5</v>
      </c>
      <c r="M173" s="5">
        <v>0</v>
      </c>
      <c r="N173" s="5">
        <v>3</v>
      </c>
      <c r="O173" s="5">
        <v>0</v>
      </c>
      <c r="P173" s="5">
        <v>2</v>
      </c>
      <c r="Q173" s="5">
        <v>1</v>
      </c>
      <c r="R173" s="5">
        <v>9</v>
      </c>
      <c r="S173" s="5">
        <v>8</v>
      </c>
    </row>
    <row r="174" spans="1:19" ht="15.9" customHeight="1" x14ac:dyDescent="0.3">
      <c r="A174" s="4">
        <v>11820032</v>
      </c>
      <c r="B174" s="4" t="str">
        <f>VLOOKUP(A174,Param!A:B,2,FALSE)</f>
        <v>AS MONTECH TT</v>
      </c>
      <c r="C174" s="2">
        <v>36</v>
      </c>
      <c r="D174" s="2">
        <v>2</v>
      </c>
      <c r="E174" s="2">
        <v>38</v>
      </c>
      <c r="F174" s="5">
        <v>1</v>
      </c>
      <c r="G174" s="5">
        <v>0</v>
      </c>
      <c r="H174" s="5">
        <v>2</v>
      </c>
      <c r="I174" s="5">
        <v>0</v>
      </c>
      <c r="J174" s="5">
        <v>4</v>
      </c>
      <c r="K174" s="5">
        <v>1</v>
      </c>
      <c r="L174" s="5">
        <v>5</v>
      </c>
      <c r="M174" s="5">
        <v>0</v>
      </c>
      <c r="N174" s="5">
        <v>2</v>
      </c>
      <c r="O174" s="5">
        <v>0</v>
      </c>
      <c r="P174" s="5">
        <v>3</v>
      </c>
      <c r="Q174" s="5">
        <v>0</v>
      </c>
      <c r="R174" s="5">
        <v>19</v>
      </c>
      <c r="S174" s="5">
        <v>1</v>
      </c>
    </row>
    <row r="175" spans="1:19" ht="15.9" customHeight="1" x14ac:dyDescent="0.3">
      <c r="A175" s="4">
        <v>11820034</v>
      </c>
      <c r="B175" s="4" t="str">
        <f>VLOOKUP(A175,Param!A:B,2,FALSE)</f>
        <v>BEAUPUY-VERDUN TT</v>
      </c>
      <c r="C175" s="2">
        <v>38</v>
      </c>
      <c r="D175" s="2">
        <v>4</v>
      </c>
      <c r="E175" s="2">
        <v>42</v>
      </c>
      <c r="F175" s="5">
        <v>5</v>
      </c>
      <c r="G175" s="5">
        <v>0</v>
      </c>
      <c r="H175" s="5">
        <v>2</v>
      </c>
      <c r="I175" s="5">
        <v>0</v>
      </c>
      <c r="J175" s="5">
        <v>7</v>
      </c>
      <c r="K175" s="5">
        <v>1</v>
      </c>
      <c r="L175" s="5">
        <v>5</v>
      </c>
      <c r="M175" s="5">
        <v>3</v>
      </c>
      <c r="N175" s="5">
        <v>4</v>
      </c>
      <c r="O175" s="5">
        <v>0</v>
      </c>
      <c r="P175" s="5">
        <v>5</v>
      </c>
      <c r="Q175" s="5">
        <v>0</v>
      </c>
      <c r="R175" s="5">
        <v>10</v>
      </c>
      <c r="S175" s="5">
        <v>0</v>
      </c>
    </row>
    <row r="176" spans="1:19" ht="15.9" customHeight="1" x14ac:dyDescent="0.3">
      <c r="A176" s="4">
        <v>11820035</v>
      </c>
      <c r="B176" s="4" t="str">
        <f>VLOOKUP(A176,Param!A:B,2,FALSE)</f>
        <v>US CASTELMAYRAN TENNIS DE TA</v>
      </c>
      <c r="C176" s="2">
        <v>9</v>
      </c>
      <c r="D176" s="2">
        <v>1</v>
      </c>
      <c r="E176" s="2">
        <v>10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4</v>
      </c>
      <c r="Q176" s="5">
        <v>0</v>
      </c>
      <c r="R176" s="5">
        <v>5</v>
      </c>
      <c r="S176" s="5">
        <v>1</v>
      </c>
    </row>
    <row r="177" spans="1:1" x14ac:dyDescent="0.3">
      <c r="A177" s="6" t="s">
        <v>184</v>
      </c>
    </row>
  </sheetData>
  <autoFilter ref="A2:V177" xr:uid="{9CEB32CC-BFE7-4518-8691-D6958FB0BD5B}"/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DE26-F4D7-4C47-8B6C-60D5295771BB}">
  <sheetPr codeName="Feuil8"/>
  <dimension ref="A1:AG174"/>
  <sheetViews>
    <sheetView showGridLines="0" workbookViewId="0">
      <selection activeCell="B7" sqref="B7"/>
    </sheetView>
  </sheetViews>
  <sheetFormatPr baseColWidth="10" defaultRowHeight="14.4" x14ac:dyDescent="0.3"/>
  <cols>
    <col min="1" max="1" width="6.19921875" style="1" bestFit="1" customWidth="1"/>
    <col min="2" max="2" width="21.3984375" style="1" bestFit="1" customWidth="1"/>
    <col min="3" max="3" width="4.09765625" style="1" bestFit="1" customWidth="1"/>
    <col min="4" max="4" width="3.3984375" style="1" bestFit="1" customWidth="1"/>
    <col min="5" max="5" width="4.09765625" style="1" bestFit="1" customWidth="1"/>
    <col min="6" max="6" width="3.8984375" style="1" customWidth="1"/>
    <col min="7" max="7" width="3" style="1" customWidth="1"/>
    <col min="8" max="8" width="4.19921875" style="1" customWidth="1"/>
    <col min="9" max="9" width="3.19921875" style="1" customWidth="1"/>
    <col min="10" max="10" width="3.5" style="1" customWidth="1"/>
    <col min="11" max="11" width="2.69921875" style="1" customWidth="1"/>
    <col min="12" max="12" width="3.3984375" style="1" bestFit="1" customWidth="1"/>
    <col min="13" max="13" width="2.59765625" style="1" bestFit="1" customWidth="1"/>
    <col min="14" max="14" width="3.3984375" style="1" bestFit="1" customWidth="1"/>
    <col min="15" max="15" width="2.59765625" style="1" bestFit="1" customWidth="1"/>
    <col min="16" max="16" width="4.09765625" style="1" bestFit="1" customWidth="1"/>
    <col min="17" max="17" width="3.3984375" style="1" bestFit="1" customWidth="1"/>
    <col min="18" max="18" width="4.09765625" style="1" bestFit="1" customWidth="1"/>
    <col min="19" max="19" width="3.3984375" style="1" bestFit="1" customWidth="1"/>
    <col min="20" max="20" width="11" style="1"/>
    <col min="21" max="21" width="7.09765625" style="1" bestFit="1" customWidth="1"/>
    <col min="22" max="22" width="7.69921875" style="1" bestFit="1" customWidth="1"/>
    <col min="23" max="23" width="6.5" style="1" bestFit="1" customWidth="1"/>
    <col min="24" max="24" width="5.59765625" style="1" bestFit="1" customWidth="1"/>
    <col min="25" max="25" width="5.8984375" style="1" bestFit="1" customWidth="1"/>
    <col min="26" max="26" width="6" style="1" bestFit="1" customWidth="1"/>
    <col min="27" max="27" width="6.69921875" style="1" bestFit="1" customWidth="1"/>
    <col min="28" max="28" width="1.09765625" style="1" customWidth="1"/>
    <col min="29" max="247" width="11" style="1"/>
    <col min="248" max="248" width="5.59765625" style="1" bestFit="1" customWidth="1"/>
    <col min="249" max="249" width="21.3984375" style="1" bestFit="1" customWidth="1"/>
    <col min="250" max="250" width="4.09765625" style="1" bestFit="1" customWidth="1"/>
    <col min="251" max="251" width="3.3984375" style="1" bestFit="1" customWidth="1"/>
    <col min="252" max="252" width="4.09765625" style="1" bestFit="1" customWidth="1"/>
    <col min="253" max="253" width="3.8984375" style="1" customWidth="1"/>
    <col min="254" max="254" width="3" style="1" customWidth="1"/>
    <col min="255" max="255" width="4.19921875" style="1" customWidth="1"/>
    <col min="256" max="256" width="3.19921875" style="1" customWidth="1"/>
    <col min="257" max="257" width="3.5" style="1" customWidth="1"/>
    <col min="258" max="258" width="2.69921875" style="1" customWidth="1"/>
    <col min="259" max="259" width="3.3984375" style="1" bestFit="1" customWidth="1"/>
    <col min="260" max="260" width="2.59765625" style="1" bestFit="1" customWidth="1"/>
    <col min="261" max="261" width="3.3984375" style="1" bestFit="1" customWidth="1"/>
    <col min="262" max="262" width="2.59765625" style="1" bestFit="1" customWidth="1"/>
    <col min="263" max="263" width="4.09765625" style="1" bestFit="1" customWidth="1"/>
    <col min="264" max="264" width="3.3984375" style="1" bestFit="1" customWidth="1"/>
    <col min="265" max="265" width="4.09765625" style="1" bestFit="1" customWidth="1"/>
    <col min="266" max="266" width="3.3984375" style="1" bestFit="1" customWidth="1"/>
    <col min="267" max="503" width="11" style="1"/>
    <col min="504" max="504" width="5.59765625" style="1" bestFit="1" customWidth="1"/>
    <col min="505" max="505" width="21.3984375" style="1" bestFit="1" customWidth="1"/>
    <col min="506" max="506" width="4.09765625" style="1" bestFit="1" customWidth="1"/>
    <col min="507" max="507" width="3.3984375" style="1" bestFit="1" customWidth="1"/>
    <col min="508" max="508" width="4.09765625" style="1" bestFit="1" customWidth="1"/>
    <col min="509" max="509" width="3.8984375" style="1" customWidth="1"/>
    <col min="510" max="510" width="3" style="1" customWidth="1"/>
    <col min="511" max="511" width="4.19921875" style="1" customWidth="1"/>
    <col min="512" max="512" width="3.19921875" style="1" customWidth="1"/>
    <col min="513" max="513" width="3.5" style="1" customWidth="1"/>
    <col min="514" max="514" width="2.69921875" style="1" customWidth="1"/>
    <col min="515" max="515" width="3.3984375" style="1" bestFit="1" customWidth="1"/>
    <col min="516" max="516" width="2.59765625" style="1" bestFit="1" customWidth="1"/>
    <col min="517" max="517" width="3.3984375" style="1" bestFit="1" customWidth="1"/>
    <col min="518" max="518" width="2.59765625" style="1" bestFit="1" customWidth="1"/>
    <col min="519" max="519" width="4.09765625" style="1" bestFit="1" customWidth="1"/>
    <col min="520" max="520" width="3.3984375" style="1" bestFit="1" customWidth="1"/>
    <col min="521" max="521" width="4.09765625" style="1" bestFit="1" customWidth="1"/>
    <col min="522" max="522" width="3.3984375" style="1" bestFit="1" customWidth="1"/>
    <col min="523" max="759" width="11" style="1"/>
    <col min="760" max="760" width="5.59765625" style="1" bestFit="1" customWidth="1"/>
    <col min="761" max="761" width="21.3984375" style="1" bestFit="1" customWidth="1"/>
    <col min="762" max="762" width="4.09765625" style="1" bestFit="1" customWidth="1"/>
    <col min="763" max="763" width="3.3984375" style="1" bestFit="1" customWidth="1"/>
    <col min="764" max="764" width="4.09765625" style="1" bestFit="1" customWidth="1"/>
    <col min="765" max="765" width="3.8984375" style="1" customWidth="1"/>
    <col min="766" max="766" width="3" style="1" customWidth="1"/>
    <col min="767" max="767" width="4.19921875" style="1" customWidth="1"/>
    <col min="768" max="768" width="3.19921875" style="1" customWidth="1"/>
    <col min="769" max="769" width="3.5" style="1" customWidth="1"/>
    <col min="770" max="770" width="2.69921875" style="1" customWidth="1"/>
    <col min="771" max="771" width="3.3984375" style="1" bestFit="1" customWidth="1"/>
    <col min="772" max="772" width="2.59765625" style="1" bestFit="1" customWidth="1"/>
    <col min="773" max="773" width="3.3984375" style="1" bestFit="1" customWidth="1"/>
    <col min="774" max="774" width="2.59765625" style="1" bestFit="1" customWidth="1"/>
    <col min="775" max="775" width="4.09765625" style="1" bestFit="1" customWidth="1"/>
    <col min="776" max="776" width="3.3984375" style="1" bestFit="1" customWidth="1"/>
    <col min="777" max="777" width="4.09765625" style="1" bestFit="1" customWidth="1"/>
    <col min="778" max="778" width="3.3984375" style="1" bestFit="1" customWidth="1"/>
    <col min="779" max="1015" width="11" style="1"/>
    <col min="1016" max="1016" width="5.59765625" style="1" bestFit="1" customWidth="1"/>
    <col min="1017" max="1017" width="21.3984375" style="1" bestFit="1" customWidth="1"/>
    <col min="1018" max="1018" width="4.09765625" style="1" bestFit="1" customWidth="1"/>
    <col min="1019" max="1019" width="3.3984375" style="1" bestFit="1" customWidth="1"/>
    <col min="1020" max="1020" width="4.09765625" style="1" bestFit="1" customWidth="1"/>
    <col min="1021" max="1021" width="3.8984375" style="1" customWidth="1"/>
    <col min="1022" max="1022" width="3" style="1" customWidth="1"/>
    <col min="1023" max="1023" width="4.19921875" style="1" customWidth="1"/>
    <col min="1024" max="1024" width="3.19921875" style="1" customWidth="1"/>
    <col min="1025" max="1025" width="3.5" style="1" customWidth="1"/>
    <col min="1026" max="1026" width="2.69921875" style="1" customWidth="1"/>
    <col min="1027" max="1027" width="3.3984375" style="1" bestFit="1" customWidth="1"/>
    <col min="1028" max="1028" width="2.59765625" style="1" bestFit="1" customWidth="1"/>
    <col min="1029" max="1029" width="3.3984375" style="1" bestFit="1" customWidth="1"/>
    <col min="1030" max="1030" width="2.59765625" style="1" bestFit="1" customWidth="1"/>
    <col min="1031" max="1031" width="4.09765625" style="1" bestFit="1" customWidth="1"/>
    <col min="1032" max="1032" width="3.3984375" style="1" bestFit="1" customWidth="1"/>
    <col min="1033" max="1033" width="4.09765625" style="1" bestFit="1" customWidth="1"/>
    <col min="1034" max="1034" width="3.3984375" style="1" bestFit="1" customWidth="1"/>
    <col min="1035" max="1271" width="11" style="1"/>
    <col min="1272" max="1272" width="5.59765625" style="1" bestFit="1" customWidth="1"/>
    <col min="1273" max="1273" width="21.3984375" style="1" bestFit="1" customWidth="1"/>
    <col min="1274" max="1274" width="4.09765625" style="1" bestFit="1" customWidth="1"/>
    <col min="1275" max="1275" width="3.3984375" style="1" bestFit="1" customWidth="1"/>
    <col min="1276" max="1276" width="4.09765625" style="1" bestFit="1" customWidth="1"/>
    <col min="1277" max="1277" width="3.8984375" style="1" customWidth="1"/>
    <col min="1278" max="1278" width="3" style="1" customWidth="1"/>
    <col min="1279" max="1279" width="4.19921875" style="1" customWidth="1"/>
    <col min="1280" max="1280" width="3.19921875" style="1" customWidth="1"/>
    <col min="1281" max="1281" width="3.5" style="1" customWidth="1"/>
    <col min="1282" max="1282" width="2.69921875" style="1" customWidth="1"/>
    <col min="1283" max="1283" width="3.3984375" style="1" bestFit="1" customWidth="1"/>
    <col min="1284" max="1284" width="2.59765625" style="1" bestFit="1" customWidth="1"/>
    <col min="1285" max="1285" width="3.3984375" style="1" bestFit="1" customWidth="1"/>
    <col min="1286" max="1286" width="2.59765625" style="1" bestFit="1" customWidth="1"/>
    <col min="1287" max="1287" width="4.09765625" style="1" bestFit="1" customWidth="1"/>
    <col min="1288" max="1288" width="3.3984375" style="1" bestFit="1" customWidth="1"/>
    <col min="1289" max="1289" width="4.09765625" style="1" bestFit="1" customWidth="1"/>
    <col min="1290" max="1290" width="3.3984375" style="1" bestFit="1" customWidth="1"/>
    <col min="1291" max="1527" width="11" style="1"/>
    <col min="1528" max="1528" width="5.59765625" style="1" bestFit="1" customWidth="1"/>
    <col min="1529" max="1529" width="21.3984375" style="1" bestFit="1" customWidth="1"/>
    <col min="1530" max="1530" width="4.09765625" style="1" bestFit="1" customWidth="1"/>
    <col min="1531" max="1531" width="3.3984375" style="1" bestFit="1" customWidth="1"/>
    <col min="1532" max="1532" width="4.09765625" style="1" bestFit="1" customWidth="1"/>
    <col min="1533" max="1533" width="3.8984375" style="1" customWidth="1"/>
    <col min="1534" max="1534" width="3" style="1" customWidth="1"/>
    <col min="1535" max="1535" width="4.19921875" style="1" customWidth="1"/>
    <col min="1536" max="1536" width="3.19921875" style="1" customWidth="1"/>
    <col min="1537" max="1537" width="3.5" style="1" customWidth="1"/>
    <col min="1538" max="1538" width="2.69921875" style="1" customWidth="1"/>
    <col min="1539" max="1539" width="3.3984375" style="1" bestFit="1" customWidth="1"/>
    <col min="1540" max="1540" width="2.59765625" style="1" bestFit="1" customWidth="1"/>
    <col min="1541" max="1541" width="3.3984375" style="1" bestFit="1" customWidth="1"/>
    <col min="1542" max="1542" width="2.59765625" style="1" bestFit="1" customWidth="1"/>
    <col min="1543" max="1543" width="4.09765625" style="1" bestFit="1" customWidth="1"/>
    <col min="1544" max="1544" width="3.3984375" style="1" bestFit="1" customWidth="1"/>
    <col min="1545" max="1545" width="4.09765625" style="1" bestFit="1" customWidth="1"/>
    <col min="1546" max="1546" width="3.3984375" style="1" bestFit="1" customWidth="1"/>
    <col min="1547" max="1783" width="11" style="1"/>
    <col min="1784" max="1784" width="5.59765625" style="1" bestFit="1" customWidth="1"/>
    <col min="1785" max="1785" width="21.3984375" style="1" bestFit="1" customWidth="1"/>
    <col min="1786" max="1786" width="4.09765625" style="1" bestFit="1" customWidth="1"/>
    <col min="1787" max="1787" width="3.3984375" style="1" bestFit="1" customWidth="1"/>
    <col min="1788" max="1788" width="4.09765625" style="1" bestFit="1" customWidth="1"/>
    <col min="1789" max="1789" width="3.8984375" style="1" customWidth="1"/>
    <col min="1790" max="1790" width="3" style="1" customWidth="1"/>
    <col min="1791" max="1791" width="4.19921875" style="1" customWidth="1"/>
    <col min="1792" max="1792" width="3.19921875" style="1" customWidth="1"/>
    <col min="1793" max="1793" width="3.5" style="1" customWidth="1"/>
    <col min="1794" max="1794" width="2.69921875" style="1" customWidth="1"/>
    <col min="1795" max="1795" width="3.3984375" style="1" bestFit="1" customWidth="1"/>
    <col min="1796" max="1796" width="2.59765625" style="1" bestFit="1" customWidth="1"/>
    <col min="1797" max="1797" width="3.3984375" style="1" bestFit="1" customWidth="1"/>
    <col min="1798" max="1798" width="2.59765625" style="1" bestFit="1" customWidth="1"/>
    <col min="1799" max="1799" width="4.09765625" style="1" bestFit="1" customWidth="1"/>
    <col min="1800" max="1800" width="3.3984375" style="1" bestFit="1" customWidth="1"/>
    <col min="1801" max="1801" width="4.09765625" style="1" bestFit="1" customWidth="1"/>
    <col min="1802" max="1802" width="3.3984375" style="1" bestFit="1" customWidth="1"/>
    <col min="1803" max="2039" width="11" style="1"/>
    <col min="2040" max="2040" width="5.59765625" style="1" bestFit="1" customWidth="1"/>
    <col min="2041" max="2041" width="21.3984375" style="1" bestFit="1" customWidth="1"/>
    <col min="2042" max="2042" width="4.09765625" style="1" bestFit="1" customWidth="1"/>
    <col min="2043" max="2043" width="3.3984375" style="1" bestFit="1" customWidth="1"/>
    <col min="2044" max="2044" width="4.09765625" style="1" bestFit="1" customWidth="1"/>
    <col min="2045" max="2045" width="3.8984375" style="1" customWidth="1"/>
    <col min="2046" max="2046" width="3" style="1" customWidth="1"/>
    <col min="2047" max="2047" width="4.19921875" style="1" customWidth="1"/>
    <col min="2048" max="2048" width="3.19921875" style="1" customWidth="1"/>
    <col min="2049" max="2049" width="3.5" style="1" customWidth="1"/>
    <col min="2050" max="2050" width="2.69921875" style="1" customWidth="1"/>
    <col min="2051" max="2051" width="3.3984375" style="1" bestFit="1" customWidth="1"/>
    <col min="2052" max="2052" width="2.59765625" style="1" bestFit="1" customWidth="1"/>
    <col min="2053" max="2053" width="3.3984375" style="1" bestFit="1" customWidth="1"/>
    <col min="2054" max="2054" width="2.59765625" style="1" bestFit="1" customWidth="1"/>
    <col min="2055" max="2055" width="4.09765625" style="1" bestFit="1" customWidth="1"/>
    <col min="2056" max="2056" width="3.3984375" style="1" bestFit="1" customWidth="1"/>
    <col min="2057" max="2057" width="4.09765625" style="1" bestFit="1" customWidth="1"/>
    <col min="2058" max="2058" width="3.3984375" style="1" bestFit="1" customWidth="1"/>
    <col min="2059" max="2295" width="11" style="1"/>
    <col min="2296" max="2296" width="5.59765625" style="1" bestFit="1" customWidth="1"/>
    <col min="2297" max="2297" width="21.3984375" style="1" bestFit="1" customWidth="1"/>
    <col min="2298" max="2298" width="4.09765625" style="1" bestFit="1" customWidth="1"/>
    <col min="2299" max="2299" width="3.3984375" style="1" bestFit="1" customWidth="1"/>
    <col min="2300" max="2300" width="4.09765625" style="1" bestFit="1" customWidth="1"/>
    <col min="2301" max="2301" width="3.8984375" style="1" customWidth="1"/>
    <col min="2302" max="2302" width="3" style="1" customWidth="1"/>
    <col min="2303" max="2303" width="4.19921875" style="1" customWidth="1"/>
    <col min="2304" max="2304" width="3.19921875" style="1" customWidth="1"/>
    <col min="2305" max="2305" width="3.5" style="1" customWidth="1"/>
    <col min="2306" max="2306" width="2.69921875" style="1" customWidth="1"/>
    <col min="2307" max="2307" width="3.3984375" style="1" bestFit="1" customWidth="1"/>
    <col min="2308" max="2308" width="2.59765625" style="1" bestFit="1" customWidth="1"/>
    <col min="2309" max="2309" width="3.3984375" style="1" bestFit="1" customWidth="1"/>
    <col min="2310" max="2310" width="2.59765625" style="1" bestFit="1" customWidth="1"/>
    <col min="2311" max="2311" width="4.09765625" style="1" bestFit="1" customWidth="1"/>
    <col min="2312" max="2312" width="3.3984375" style="1" bestFit="1" customWidth="1"/>
    <col min="2313" max="2313" width="4.09765625" style="1" bestFit="1" customWidth="1"/>
    <col min="2314" max="2314" width="3.3984375" style="1" bestFit="1" customWidth="1"/>
    <col min="2315" max="2551" width="11" style="1"/>
    <col min="2552" max="2552" width="5.59765625" style="1" bestFit="1" customWidth="1"/>
    <col min="2553" max="2553" width="21.3984375" style="1" bestFit="1" customWidth="1"/>
    <col min="2554" max="2554" width="4.09765625" style="1" bestFit="1" customWidth="1"/>
    <col min="2555" max="2555" width="3.3984375" style="1" bestFit="1" customWidth="1"/>
    <col min="2556" max="2556" width="4.09765625" style="1" bestFit="1" customWidth="1"/>
    <col min="2557" max="2557" width="3.8984375" style="1" customWidth="1"/>
    <col min="2558" max="2558" width="3" style="1" customWidth="1"/>
    <col min="2559" max="2559" width="4.19921875" style="1" customWidth="1"/>
    <col min="2560" max="2560" width="3.19921875" style="1" customWidth="1"/>
    <col min="2561" max="2561" width="3.5" style="1" customWidth="1"/>
    <col min="2562" max="2562" width="2.69921875" style="1" customWidth="1"/>
    <col min="2563" max="2563" width="3.3984375" style="1" bestFit="1" customWidth="1"/>
    <col min="2564" max="2564" width="2.59765625" style="1" bestFit="1" customWidth="1"/>
    <col min="2565" max="2565" width="3.3984375" style="1" bestFit="1" customWidth="1"/>
    <col min="2566" max="2566" width="2.59765625" style="1" bestFit="1" customWidth="1"/>
    <col min="2567" max="2567" width="4.09765625" style="1" bestFit="1" customWidth="1"/>
    <col min="2568" max="2568" width="3.3984375" style="1" bestFit="1" customWidth="1"/>
    <col min="2569" max="2569" width="4.09765625" style="1" bestFit="1" customWidth="1"/>
    <col min="2570" max="2570" width="3.3984375" style="1" bestFit="1" customWidth="1"/>
    <col min="2571" max="2807" width="11" style="1"/>
    <col min="2808" max="2808" width="5.59765625" style="1" bestFit="1" customWidth="1"/>
    <col min="2809" max="2809" width="21.3984375" style="1" bestFit="1" customWidth="1"/>
    <col min="2810" max="2810" width="4.09765625" style="1" bestFit="1" customWidth="1"/>
    <col min="2811" max="2811" width="3.3984375" style="1" bestFit="1" customWidth="1"/>
    <col min="2812" max="2812" width="4.09765625" style="1" bestFit="1" customWidth="1"/>
    <col min="2813" max="2813" width="3.8984375" style="1" customWidth="1"/>
    <col min="2814" max="2814" width="3" style="1" customWidth="1"/>
    <col min="2815" max="2815" width="4.19921875" style="1" customWidth="1"/>
    <col min="2816" max="2816" width="3.19921875" style="1" customWidth="1"/>
    <col min="2817" max="2817" width="3.5" style="1" customWidth="1"/>
    <col min="2818" max="2818" width="2.69921875" style="1" customWidth="1"/>
    <col min="2819" max="2819" width="3.3984375" style="1" bestFit="1" customWidth="1"/>
    <col min="2820" max="2820" width="2.59765625" style="1" bestFit="1" customWidth="1"/>
    <col min="2821" max="2821" width="3.3984375" style="1" bestFit="1" customWidth="1"/>
    <col min="2822" max="2822" width="2.59765625" style="1" bestFit="1" customWidth="1"/>
    <col min="2823" max="2823" width="4.09765625" style="1" bestFit="1" customWidth="1"/>
    <col min="2824" max="2824" width="3.3984375" style="1" bestFit="1" customWidth="1"/>
    <col min="2825" max="2825" width="4.09765625" style="1" bestFit="1" customWidth="1"/>
    <col min="2826" max="2826" width="3.3984375" style="1" bestFit="1" customWidth="1"/>
    <col min="2827" max="3063" width="11" style="1"/>
    <col min="3064" max="3064" width="5.59765625" style="1" bestFit="1" customWidth="1"/>
    <col min="3065" max="3065" width="21.3984375" style="1" bestFit="1" customWidth="1"/>
    <col min="3066" max="3066" width="4.09765625" style="1" bestFit="1" customWidth="1"/>
    <col min="3067" max="3067" width="3.3984375" style="1" bestFit="1" customWidth="1"/>
    <col min="3068" max="3068" width="4.09765625" style="1" bestFit="1" customWidth="1"/>
    <col min="3069" max="3069" width="3.8984375" style="1" customWidth="1"/>
    <col min="3070" max="3070" width="3" style="1" customWidth="1"/>
    <col min="3071" max="3071" width="4.19921875" style="1" customWidth="1"/>
    <col min="3072" max="3072" width="3.19921875" style="1" customWidth="1"/>
    <col min="3073" max="3073" width="3.5" style="1" customWidth="1"/>
    <col min="3074" max="3074" width="2.69921875" style="1" customWidth="1"/>
    <col min="3075" max="3075" width="3.3984375" style="1" bestFit="1" customWidth="1"/>
    <col min="3076" max="3076" width="2.59765625" style="1" bestFit="1" customWidth="1"/>
    <col min="3077" max="3077" width="3.3984375" style="1" bestFit="1" customWidth="1"/>
    <col min="3078" max="3078" width="2.59765625" style="1" bestFit="1" customWidth="1"/>
    <col min="3079" max="3079" width="4.09765625" style="1" bestFit="1" customWidth="1"/>
    <col min="3080" max="3080" width="3.3984375" style="1" bestFit="1" customWidth="1"/>
    <col min="3081" max="3081" width="4.09765625" style="1" bestFit="1" customWidth="1"/>
    <col min="3082" max="3082" width="3.3984375" style="1" bestFit="1" customWidth="1"/>
    <col min="3083" max="3319" width="11" style="1"/>
    <col min="3320" max="3320" width="5.59765625" style="1" bestFit="1" customWidth="1"/>
    <col min="3321" max="3321" width="21.3984375" style="1" bestFit="1" customWidth="1"/>
    <col min="3322" max="3322" width="4.09765625" style="1" bestFit="1" customWidth="1"/>
    <col min="3323" max="3323" width="3.3984375" style="1" bestFit="1" customWidth="1"/>
    <col min="3324" max="3324" width="4.09765625" style="1" bestFit="1" customWidth="1"/>
    <col min="3325" max="3325" width="3.8984375" style="1" customWidth="1"/>
    <col min="3326" max="3326" width="3" style="1" customWidth="1"/>
    <col min="3327" max="3327" width="4.19921875" style="1" customWidth="1"/>
    <col min="3328" max="3328" width="3.19921875" style="1" customWidth="1"/>
    <col min="3329" max="3329" width="3.5" style="1" customWidth="1"/>
    <col min="3330" max="3330" width="2.69921875" style="1" customWidth="1"/>
    <col min="3331" max="3331" width="3.3984375" style="1" bestFit="1" customWidth="1"/>
    <col min="3332" max="3332" width="2.59765625" style="1" bestFit="1" customWidth="1"/>
    <col min="3333" max="3333" width="3.3984375" style="1" bestFit="1" customWidth="1"/>
    <col min="3334" max="3334" width="2.59765625" style="1" bestFit="1" customWidth="1"/>
    <col min="3335" max="3335" width="4.09765625" style="1" bestFit="1" customWidth="1"/>
    <col min="3336" max="3336" width="3.3984375" style="1" bestFit="1" customWidth="1"/>
    <col min="3337" max="3337" width="4.09765625" style="1" bestFit="1" customWidth="1"/>
    <col min="3338" max="3338" width="3.3984375" style="1" bestFit="1" customWidth="1"/>
    <col min="3339" max="3575" width="11" style="1"/>
    <col min="3576" max="3576" width="5.59765625" style="1" bestFit="1" customWidth="1"/>
    <col min="3577" max="3577" width="21.3984375" style="1" bestFit="1" customWidth="1"/>
    <col min="3578" max="3578" width="4.09765625" style="1" bestFit="1" customWidth="1"/>
    <col min="3579" max="3579" width="3.3984375" style="1" bestFit="1" customWidth="1"/>
    <col min="3580" max="3580" width="4.09765625" style="1" bestFit="1" customWidth="1"/>
    <col min="3581" max="3581" width="3.8984375" style="1" customWidth="1"/>
    <col min="3582" max="3582" width="3" style="1" customWidth="1"/>
    <col min="3583" max="3583" width="4.19921875" style="1" customWidth="1"/>
    <col min="3584" max="3584" width="3.19921875" style="1" customWidth="1"/>
    <col min="3585" max="3585" width="3.5" style="1" customWidth="1"/>
    <col min="3586" max="3586" width="2.69921875" style="1" customWidth="1"/>
    <col min="3587" max="3587" width="3.3984375" style="1" bestFit="1" customWidth="1"/>
    <col min="3588" max="3588" width="2.59765625" style="1" bestFit="1" customWidth="1"/>
    <col min="3589" max="3589" width="3.3984375" style="1" bestFit="1" customWidth="1"/>
    <col min="3590" max="3590" width="2.59765625" style="1" bestFit="1" customWidth="1"/>
    <col min="3591" max="3591" width="4.09765625" style="1" bestFit="1" customWidth="1"/>
    <col min="3592" max="3592" width="3.3984375" style="1" bestFit="1" customWidth="1"/>
    <col min="3593" max="3593" width="4.09765625" style="1" bestFit="1" customWidth="1"/>
    <col min="3594" max="3594" width="3.3984375" style="1" bestFit="1" customWidth="1"/>
    <col min="3595" max="3831" width="11" style="1"/>
    <col min="3832" max="3832" width="5.59765625" style="1" bestFit="1" customWidth="1"/>
    <col min="3833" max="3833" width="21.3984375" style="1" bestFit="1" customWidth="1"/>
    <col min="3834" max="3834" width="4.09765625" style="1" bestFit="1" customWidth="1"/>
    <col min="3835" max="3835" width="3.3984375" style="1" bestFit="1" customWidth="1"/>
    <col min="3836" max="3836" width="4.09765625" style="1" bestFit="1" customWidth="1"/>
    <col min="3837" max="3837" width="3.8984375" style="1" customWidth="1"/>
    <col min="3838" max="3838" width="3" style="1" customWidth="1"/>
    <col min="3839" max="3839" width="4.19921875" style="1" customWidth="1"/>
    <col min="3840" max="3840" width="3.19921875" style="1" customWidth="1"/>
    <col min="3841" max="3841" width="3.5" style="1" customWidth="1"/>
    <col min="3842" max="3842" width="2.69921875" style="1" customWidth="1"/>
    <col min="3843" max="3843" width="3.3984375" style="1" bestFit="1" customWidth="1"/>
    <col min="3844" max="3844" width="2.59765625" style="1" bestFit="1" customWidth="1"/>
    <col min="3845" max="3845" width="3.3984375" style="1" bestFit="1" customWidth="1"/>
    <col min="3846" max="3846" width="2.59765625" style="1" bestFit="1" customWidth="1"/>
    <col min="3847" max="3847" width="4.09765625" style="1" bestFit="1" customWidth="1"/>
    <col min="3848" max="3848" width="3.3984375" style="1" bestFit="1" customWidth="1"/>
    <col min="3849" max="3849" width="4.09765625" style="1" bestFit="1" customWidth="1"/>
    <col min="3850" max="3850" width="3.3984375" style="1" bestFit="1" customWidth="1"/>
    <col min="3851" max="4087" width="11" style="1"/>
    <col min="4088" max="4088" width="5.59765625" style="1" bestFit="1" customWidth="1"/>
    <col min="4089" max="4089" width="21.3984375" style="1" bestFit="1" customWidth="1"/>
    <col min="4090" max="4090" width="4.09765625" style="1" bestFit="1" customWidth="1"/>
    <col min="4091" max="4091" width="3.3984375" style="1" bestFit="1" customWidth="1"/>
    <col min="4092" max="4092" width="4.09765625" style="1" bestFit="1" customWidth="1"/>
    <col min="4093" max="4093" width="3.8984375" style="1" customWidth="1"/>
    <col min="4094" max="4094" width="3" style="1" customWidth="1"/>
    <col min="4095" max="4095" width="4.19921875" style="1" customWidth="1"/>
    <col min="4096" max="4096" width="3.19921875" style="1" customWidth="1"/>
    <col min="4097" max="4097" width="3.5" style="1" customWidth="1"/>
    <col min="4098" max="4098" width="2.69921875" style="1" customWidth="1"/>
    <col min="4099" max="4099" width="3.3984375" style="1" bestFit="1" customWidth="1"/>
    <col min="4100" max="4100" width="2.59765625" style="1" bestFit="1" customWidth="1"/>
    <col min="4101" max="4101" width="3.3984375" style="1" bestFit="1" customWidth="1"/>
    <col min="4102" max="4102" width="2.59765625" style="1" bestFit="1" customWidth="1"/>
    <col min="4103" max="4103" width="4.09765625" style="1" bestFit="1" customWidth="1"/>
    <col min="4104" max="4104" width="3.3984375" style="1" bestFit="1" customWidth="1"/>
    <col min="4105" max="4105" width="4.09765625" style="1" bestFit="1" customWidth="1"/>
    <col min="4106" max="4106" width="3.3984375" style="1" bestFit="1" customWidth="1"/>
    <col min="4107" max="4343" width="11" style="1"/>
    <col min="4344" max="4344" width="5.59765625" style="1" bestFit="1" customWidth="1"/>
    <col min="4345" max="4345" width="21.3984375" style="1" bestFit="1" customWidth="1"/>
    <col min="4346" max="4346" width="4.09765625" style="1" bestFit="1" customWidth="1"/>
    <col min="4347" max="4347" width="3.3984375" style="1" bestFit="1" customWidth="1"/>
    <col min="4348" max="4348" width="4.09765625" style="1" bestFit="1" customWidth="1"/>
    <col min="4349" max="4349" width="3.8984375" style="1" customWidth="1"/>
    <col min="4350" max="4350" width="3" style="1" customWidth="1"/>
    <col min="4351" max="4351" width="4.19921875" style="1" customWidth="1"/>
    <col min="4352" max="4352" width="3.19921875" style="1" customWidth="1"/>
    <col min="4353" max="4353" width="3.5" style="1" customWidth="1"/>
    <col min="4354" max="4354" width="2.69921875" style="1" customWidth="1"/>
    <col min="4355" max="4355" width="3.3984375" style="1" bestFit="1" customWidth="1"/>
    <col min="4356" max="4356" width="2.59765625" style="1" bestFit="1" customWidth="1"/>
    <col min="4357" max="4357" width="3.3984375" style="1" bestFit="1" customWidth="1"/>
    <col min="4358" max="4358" width="2.59765625" style="1" bestFit="1" customWidth="1"/>
    <col min="4359" max="4359" width="4.09765625" style="1" bestFit="1" customWidth="1"/>
    <col min="4360" max="4360" width="3.3984375" style="1" bestFit="1" customWidth="1"/>
    <col min="4361" max="4361" width="4.09765625" style="1" bestFit="1" customWidth="1"/>
    <col min="4362" max="4362" width="3.3984375" style="1" bestFit="1" customWidth="1"/>
    <col min="4363" max="4599" width="11" style="1"/>
    <col min="4600" max="4600" width="5.59765625" style="1" bestFit="1" customWidth="1"/>
    <col min="4601" max="4601" width="21.3984375" style="1" bestFit="1" customWidth="1"/>
    <col min="4602" max="4602" width="4.09765625" style="1" bestFit="1" customWidth="1"/>
    <col min="4603" max="4603" width="3.3984375" style="1" bestFit="1" customWidth="1"/>
    <col min="4604" max="4604" width="4.09765625" style="1" bestFit="1" customWidth="1"/>
    <col min="4605" max="4605" width="3.8984375" style="1" customWidth="1"/>
    <col min="4606" max="4606" width="3" style="1" customWidth="1"/>
    <col min="4607" max="4607" width="4.19921875" style="1" customWidth="1"/>
    <col min="4608" max="4608" width="3.19921875" style="1" customWidth="1"/>
    <col min="4609" max="4609" width="3.5" style="1" customWidth="1"/>
    <col min="4610" max="4610" width="2.69921875" style="1" customWidth="1"/>
    <col min="4611" max="4611" width="3.3984375" style="1" bestFit="1" customWidth="1"/>
    <col min="4612" max="4612" width="2.59765625" style="1" bestFit="1" customWidth="1"/>
    <col min="4613" max="4613" width="3.3984375" style="1" bestFit="1" customWidth="1"/>
    <col min="4614" max="4614" width="2.59765625" style="1" bestFit="1" customWidth="1"/>
    <col min="4615" max="4615" width="4.09765625" style="1" bestFit="1" customWidth="1"/>
    <col min="4616" max="4616" width="3.3984375" style="1" bestFit="1" customWidth="1"/>
    <col min="4617" max="4617" width="4.09765625" style="1" bestFit="1" customWidth="1"/>
    <col min="4618" max="4618" width="3.3984375" style="1" bestFit="1" customWidth="1"/>
    <col min="4619" max="4855" width="11" style="1"/>
    <col min="4856" max="4856" width="5.59765625" style="1" bestFit="1" customWidth="1"/>
    <col min="4857" max="4857" width="21.3984375" style="1" bestFit="1" customWidth="1"/>
    <col min="4858" max="4858" width="4.09765625" style="1" bestFit="1" customWidth="1"/>
    <col min="4859" max="4859" width="3.3984375" style="1" bestFit="1" customWidth="1"/>
    <col min="4860" max="4860" width="4.09765625" style="1" bestFit="1" customWidth="1"/>
    <col min="4861" max="4861" width="3.8984375" style="1" customWidth="1"/>
    <col min="4862" max="4862" width="3" style="1" customWidth="1"/>
    <col min="4863" max="4863" width="4.19921875" style="1" customWidth="1"/>
    <col min="4864" max="4864" width="3.19921875" style="1" customWidth="1"/>
    <col min="4865" max="4865" width="3.5" style="1" customWidth="1"/>
    <col min="4866" max="4866" width="2.69921875" style="1" customWidth="1"/>
    <col min="4867" max="4867" width="3.3984375" style="1" bestFit="1" customWidth="1"/>
    <col min="4868" max="4868" width="2.59765625" style="1" bestFit="1" customWidth="1"/>
    <col min="4869" max="4869" width="3.3984375" style="1" bestFit="1" customWidth="1"/>
    <col min="4870" max="4870" width="2.59765625" style="1" bestFit="1" customWidth="1"/>
    <col min="4871" max="4871" width="4.09765625" style="1" bestFit="1" customWidth="1"/>
    <col min="4872" max="4872" width="3.3984375" style="1" bestFit="1" customWidth="1"/>
    <col min="4873" max="4873" width="4.09765625" style="1" bestFit="1" customWidth="1"/>
    <col min="4874" max="4874" width="3.3984375" style="1" bestFit="1" customWidth="1"/>
    <col min="4875" max="5111" width="11" style="1"/>
    <col min="5112" max="5112" width="5.59765625" style="1" bestFit="1" customWidth="1"/>
    <col min="5113" max="5113" width="21.3984375" style="1" bestFit="1" customWidth="1"/>
    <col min="5114" max="5114" width="4.09765625" style="1" bestFit="1" customWidth="1"/>
    <col min="5115" max="5115" width="3.3984375" style="1" bestFit="1" customWidth="1"/>
    <col min="5116" max="5116" width="4.09765625" style="1" bestFit="1" customWidth="1"/>
    <col min="5117" max="5117" width="3.8984375" style="1" customWidth="1"/>
    <col min="5118" max="5118" width="3" style="1" customWidth="1"/>
    <col min="5119" max="5119" width="4.19921875" style="1" customWidth="1"/>
    <col min="5120" max="5120" width="3.19921875" style="1" customWidth="1"/>
    <col min="5121" max="5121" width="3.5" style="1" customWidth="1"/>
    <col min="5122" max="5122" width="2.69921875" style="1" customWidth="1"/>
    <col min="5123" max="5123" width="3.3984375" style="1" bestFit="1" customWidth="1"/>
    <col min="5124" max="5124" width="2.59765625" style="1" bestFit="1" customWidth="1"/>
    <col min="5125" max="5125" width="3.3984375" style="1" bestFit="1" customWidth="1"/>
    <col min="5126" max="5126" width="2.59765625" style="1" bestFit="1" customWidth="1"/>
    <col min="5127" max="5127" width="4.09765625" style="1" bestFit="1" customWidth="1"/>
    <col min="5128" max="5128" width="3.3984375" style="1" bestFit="1" customWidth="1"/>
    <col min="5129" max="5129" width="4.09765625" style="1" bestFit="1" customWidth="1"/>
    <col min="5130" max="5130" width="3.3984375" style="1" bestFit="1" customWidth="1"/>
    <col min="5131" max="5367" width="11" style="1"/>
    <col min="5368" max="5368" width="5.59765625" style="1" bestFit="1" customWidth="1"/>
    <col min="5369" max="5369" width="21.3984375" style="1" bestFit="1" customWidth="1"/>
    <col min="5370" max="5370" width="4.09765625" style="1" bestFit="1" customWidth="1"/>
    <col min="5371" max="5371" width="3.3984375" style="1" bestFit="1" customWidth="1"/>
    <col min="5372" max="5372" width="4.09765625" style="1" bestFit="1" customWidth="1"/>
    <col min="5373" max="5373" width="3.8984375" style="1" customWidth="1"/>
    <col min="5374" max="5374" width="3" style="1" customWidth="1"/>
    <col min="5375" max="5375" width="4.19921875" style="1" customWidth="1"/>
    <col min="5376" max="5376" width="3.19921875" style="1" customWidth="1"/>
    <col min="5377" max="5377" width="3.5" style="1" customWidth="1"/>
    <col min="5378" max="5378" width="2.69921875" style="1" customWidth="1"/>
    <col min="5379" max="5379" width="3.3984375" style="1" bestFit="1" customWidth="1"/>
    <col min="5380" max="5380" width="2.59765625" style="1" bestFit="1" customWidth="1"/>
    <col min="5381" max="5381" width="3.3984375" style="1" bestFit="1" customWidth="1"/>
    <col min="5382" max="5382" width="2.59765625" style="1" bestFit="1" customWidth="1"/>
    <col min="5383" max="5383" width="4.09765625" style="1" bestFit="1" customWidth="1"/>
    <col min="5384" max="5384" width="3.3984375" style="1" bestFit="1" customWidth="1"/>
    <col min="5385" max="5385" width="4.09765625" style="1" bestFit="1" customWidth="1"/>
    <col min="5386" max="5386" width="3.3984375" style="1" bestFit="1" customWidth="1"/>
    <col min="5387" max="5623" width="11" style="1"/>
    <col min="5624" max="5624" width="5.59765625" style="1" bestFit="1" customWidth="1"/>
    <col min="5625" max="5625" width="21.3984375" style="1" bestFit="1" customWidth="1"/>
    <col min="5626" max="5626" width="4.09765625" style="1" bestFit="1" customWidth="1"/>
    <col min="5627" max="5627" width="3.3984375" style="1" bestFit="1" customWidth="1"/>
    <col min="5628" max="5628" width="4.09765625" style="1" bestFit="1" customWidth="1"/>
    <col min="5629" max="5629" width="3.8984375" style="1" customWidth="1"/>
    <col min="5630" max="5630" width="3" style="1" customWidth="1"/>
    <col min="5631" max="5631" width="4.19921875" style="1" customWidth="1"/>
    <col min="5632" max="5632" width="3.19921875" style="1" customWidth="1"/>
    <col min="5633" max="5633" width="3.5" style="1" customWidth="1"/>
    <col min="5634" max="5634" width="2.69921875" style="1" customWidth="1"/>
    <col min="5635" max="5635" width="3.3984375" style="1" bestFit="1" customWidth="1"/>
    <col min="5636" max="5636" width="2.59765625" style="1" bestFit="1" customWidth="1"/>
    <col min="5637" max="5637" width="3.3984375" style="1" bestFit="1" customWidth="1"/>
    <col min="5638" max="5638" width="2.59765625" style="1" bestFit="1" customWidth="1"/>
    <col min="5639" max="5639" width="4.09765625" style="1" bestFit="1" customWidth="1"/>
    <col min="5640" max="5640" width="3.3984375" style="1" bestFit="1" customWidth="1"/>
    <col min="5641" max="5641" width="4.09765625" style="1" bestFit="1" customWidth="1"/>
    <col min="5642" max="5642" width="3.3984375" style="1" bestFit="1" customWidth="1"/>
    <col min="5643" max="5879" width="11" style="1"/>
    <col min="5880" max="5880" width="5.59765625" style="1" bestFit="1" customWidth="1"/>
    <col min="5881" max="5881" width="21.3984375" style="1" bestFit="1" customWidth="1"/>
    <col min="5882" max="5882" width="4.09765625" style="1" bestFit="1" customWidth="1"/>
    <col min="5883" max="5883" width="3.3984375" style="1" bestFit="1" customWidth="1"/>
    <col min="5884" max="5884" width="4.09765625" style="1" bestFit="1" customWidth="1"/>
    <col min="5885" max="5885" width="3.8984375" style="1" customWidth="1"/>
    <col min="5886" max="5886" width="3" style="1" customWidth="1"/>
    <col min="5887" max="5887" width="4.19921875" style="1" customWidth="1"/>
    <col min="5888" max="5888" width="3.19921875" style="1" customWidth="1"/>
    <col min="5889" max="5889" width="3.5" style="1" customWidth="1"/>
    <col min="5890" max="5890" width="2.69921875" style="1" customWidth="1"/>
    <col min="5891" max="5891" width="3.3984375" style="1" bestFit="1" customWidth="1"/>
    <col min="5892" max="5892" width="2.59765625" style="1" bestFit="1" customWidth="1"/>
    <col min="5893" max="5893" width="3.3984375" style="1" bestFit="1" customWidth="1"/>
    <col min="5894" max="5894" width="2.59765625" style="1" bestFit="1" customWidth="1"/>
    <col min="5895" max="5895" width="4.09765625" style="1" bestFit="1" customWidth="1"/>
    <col min="5896" max="5896" width="3.3984375" style="1" bestFit="1" customWidth="1"/>
    <col min="5897" max="5897" width="4.09765625" style="1" bestFit="1" customWidth="1"/>
    <col min="5898" max="5898" width="3.3984375" style="1" bestFit="1" customWidth="1"/>
    <col min="5899" max="6135" width="11" style="1"/>
    <col min="6136" max="6136" width="5.59765625" style="1" bestFit="1" customWidth="1"/>
    <col min="6137" max="6137" width="21.3984375" style="1" bestFit="1" customWidth="1"/>
    <col min="6138" max="6138" width="4.09765625" style="1" bestFit="1" customWidth="1"/>
    <col min="6139" max="6139" width="3.3984375" style="1" bestFit="1" customWidth="1"/>
    <col min="6140" max="6140" width="4.09765625" style="1" bestFit="1" customWidth="1"/>
    <col min="6141" max="6141" width="3.8984375" style="1" customWidth="1"/>
    <col min="6142" max="6142" width="3" style="1" customWidth="1"/>
    <col min="6143" max="6143" width="4.19921875" style="1" customWidth="1"/>
    <col min="6144" max="6144" width="3.19921875" style="1" customWidth="1"/>
    <col min="6145" max="6145" width="3.5" style="1" customWidth="1"/>
    <col min="6146" max="6146" width="2.69921875" style="1" customWidth="1"/>
    <col min="6147" max="6147" width="3.3984375" style="1" bestFit="1" customWidth="1"/>
    <col min="6148" max="6148" width="2.59765625" style="1" bestFit="1" customWidth="1"/>
    <col min="6149" max="6149" width="3.3984375" style="1" bestFit="1" customWidth="1"/>
    <col min="6150" max="6150" width="2.59765625" style="1" bestFit="1" customWidth="1"/>
    <col min="6151" max="6151" width="4.09765625" style="1" bestFit="1" customWidth="1"/>
    <col min="6152" max="6152" width="3.3984375" style="1" bestFit="1" customWidth="1"/>
    <col min="6153" max="6153" width="4.09765625" style="1" bestFit="1" customWidth="1"/>
    <col min="6154" max="6154" width="3.3984375" style="1" bestFit="1" customWidth="1"/>
    <col min="6155" max="6391" width="11" style="1"/>
    <col min="6392" max="6392" width="5.59765625" style="1" bestFit="1" customWidth="1"/>
    <col min="6393" max="6393" width="21.3984375" style="1" bestFit="1" customWidth="1"/>
    <col min="6394" max="6394" width="4.09765625" style="1" bestFit="1" customWidth="1"/>
    <col min="6395" max="6395" width="3.3984375" style="1" bestFit="1" customWidth="1"/>
    <col min="6396" max="6396" width="4.09765625" style="1" bestFit="1" customWidth="1"/>
    <col min="6397" max="6397" width="3.8984375" style="1" customWidth="1"/>
    <col min="6398" max="6398" width="3" style="1" customWidth="1"/>
    <col min="6399" max="6399" width="4.19921875" style="1" customWidth="1"/>
    <col min="6400" max="6400" width="3.19921875" style="1" customWidth="1"/>
    <col min="6401" max="6401" width="3.5" style="1" customWidth="1"/>
    <col min="6402" max="6402" width="2.69921875" style="1" customWidth="1"/>
    <col min="6403" max="6403" width="3.3984375" style="1" bestFit="1" customWidth="1"/>
    <col min="6404" max="6404" width="2.59765625" style="1" bestFit="1" customWidth="1"/>
    <col min="6405" max="6405" width="3.3984375" style="1" bestFit="1" customWidth="1"/>
    <col min="6406" max="6406" width="2.59765625" style="1" bestFit="1" customWidth="1"/>
    <col min="6407" max="6407" width="4.09765625" style="1" bestFit="1" customWidth="1"/>
    <col min="6408" max="6408" width="3.3984375" style="1" bestFit="1" customWidth="1"/>
    <col min="6409" max="6409" width="4.09765625" style="1" bestFit="1" customWidth="1"/>
    <col min="6410" max="6410" width="3.3984375" style="1" bestFit="1" customWidth="1"/>
    <col min="6411" max="6647" width="11" style="1"/>
    <col min="6648" max="6648" width="5.59765625" style="1" bestFit="1" customWidth="1"/>
    <col min="6649" max="6649" width="21.3984375" style="1" bestFit="1" customWidth="1"/>
    <col min="6650" max="6650" width="4.09765625" style="1" bestFit="1" customWidth="1"/>
    <col min="6651" max="6651" width="3.3984375" style="1" bestFit="1" customWidth="1"/>
    <col min="6652" max="6652" width="4.09765625" style="1" bestFit="1" customWidth="1"/>
    <col min="6653" max="6653" width="3.8984375" style="1" customWidth="1"/>
    <col min="6654" max="6654" width="3" style="1" customWidth="1"/>
    <col min="6655" max="6655" width="4.19921875" style="1" customWidth="1"/>
    <col min="6656" max="6656" width="3.19921875" style="1" customWidth="1"/>
    <col min="6657" max="6657" width="3.5" style="1" customWidth="1"/>
    <col min="6658" max="6658" width="2.69921875" style="1" customWidth="1"/>
    <col min="6659" max="6659" width="3.3984375" style="1" bestFit="1" customWidth="1"/>
    <col min="6660" max="6660" width="2.59765625" style="1" bestFit="1" customWidth="1"/>
    <col min="6661" max="6661" width="3.3984375" style="1" bestFit="1" customWidth="1"/>
    <col min="6662" max="6662" width="2.59765625" style="1" bestFit="1" customWidth="1"/>
    <col min="6663" max="6663" width="4.09765625" style="1" bestFit="1" customWidth="1"/>
    <col min="6664" max="6664" width="3.3984375" style="1" bestFit="1" customWidth="1"/>
    <col min="6665" max="6665" width="4.09765625" style="1" bestFit="1" customWidth="1"/>
    <col min="6666" max="6666" width="3.3984375" style="1" bestFit="1" customWidth="1"/>
    <col min="6667" max="6903" width="11" style="1"/>
    <col min="6904" max="6904" width="5.59765625" style="1" bestFit="1" customWidth="1"/>
    <col min="6905" max="6905" width="21.3984375" style="1" bestFit="1" customWidth="1"/>
    <col min="6906" max="6906" width="4.09765625" style="1" bestFit="1" customWidth="1"/>
    <col min="6907" max="6907" width="3.3984375" style="1" bestFit="1" customWidth="1"/>
    <col min="6908" max="6908" width="4.09765625" style="1" bestFit="1" customWidth="1"/>
    <col min="6909" max="6909" width="3.8984375" style="1" customWidth="1"/>
    <col min="6910" max="6910" width="3" style="1" customWidth="1"/>
    <col min="6911" max="6911" width="4.19921875" style="1" customWidth="1"/>
    <col min="6912" max="6912" width="3.19921875" style="1" customWidth="1"/>
    <col min="6913" max="6913" width="3.5" style="1" customWidth="1"/>
    <col min="6914" max="6914" width="2.69921875" style="1" customWidth="1"/>
    <col min="6915" max="6915" width="3.3984375" style="1" bestFit="1" customWidth="1"/>
    <col min="6916" max="6916" width="2.59765625" style="1" bestFit="1" customWidth="1"/>
    <col min="6917" max="6917" width="3.3984375" style="1" bestFit="1" customWidth="1"/>
    <col min="6918" max="6918" width="2.59765625" style="1" bestFit="1" customWidth="1"/>
    <col min="6919" max="6919" width="4.09765625" style="1" bestFit="1" customWidth="1"/>
    <col min="6920" max="6920" width="3.3984375" style="1" bestFit="1" customWidth="1"/>
    <col min="6921" max="6921" width="4.09765625" style="1" bestFit="1" customWidth="1"/>
    <col min="6922" max="6922" width="3.3984375" style="1" bestFit="1" customWidth="1"/>
    <col min="6923" max="7159" width="11" style="1"/>
    <col min="7160" max="7160" width="5.59765625" style="1" bestFit="1" customWidth="1"/>
    <col min="7161" max="7161" width="21.3984375" style="1" bestFit="1" customWidth="1"/>
    <col min="7162" max="7162" width="4.09765625" style="1" bestFit="1" customWidth="1"/>
    <col min="7163" max="7163" width="3.3984375" style="1" bestFit="1" customWidth="1"/>
    <col min="7164" max="7164" width="4.09765625" style="1" bestFit="1" customWidth="1"/>
    <col min="7165" max="7165" width="3.8984375" style="1" customWidth="1"/>
    <col min="7166" max="7166" width="3" style="1" customWidth="1"/>
    <col min="7167" max="7167" width="4.19921875" style="1" customWidth="1"/>
    <col min="7168" max="7168" width="3.19921875" style="1" customWidth="1"/>
    <col min="7169" max="7169" width="3.5" style="1" customWidth="1"/>
    <col min="7170" max="7170" width="2.69921875" style="1" customWidth="1"/>
    <col min="7171" max="7171" width="3.3984375" style="1" bestFit="1" customWidth="1"/>
    <col min="7172" max="7172" width="2.59765625" style="1" bestFit="1" customWidth="1"/>
    <col min="7173" max="7173" width="3.3984375" style="1" bestFit="1" customWidth="1"/>
    <col min="7174" max="7174" width="2.59765625" style="1" bestFit="1" customWidth="1"/>
    <col min="7175" max="7175" width="4.09765625" style="1" bestFit="1" customWidth="1"/>
    <col min="7176" max="7176" width="3.3984375" style="1" bestFit="1" customWidth="1"/>
    <col min="7177" max="7177" width="4.09765625" style="1" bestFit="1" customWidth="1"/>
    <col min="7178" max="7178" width="3.3984375" style="1" bestFit="1" customWidth="1"/>
    <col min="7179" max="7415" width="11" style="1"/>
    <col min="7416" max="7416" width="5.59765625" style="1" bestFit="1" customWidth="1"/>
    <col min="7417" max="7417" width="21.3984375" style="1" bestFit="1" customWidth="1"/>
    <col min="7418" max="7418" width="4.09765625" style="1" bestFit="1" customWidth="1"/>
    <col min="7419" max="7419" width="3.3984375" style="1" bestFit="1" customWidth="1"/>
    <col min="7420" max="7420" width="4.09765625" style="1" bestFit="1" customWidth="1"/>
    <col min="7421" max="7421" width="3.8984375" style="1" customWidth="1"/>
    <col min="7422" max="7422" width="3" style="1" customWidth="1"/>
    <col min="7423" max="7423" width="4.19921875" style="1" customWidth="1"/>
    <col min="7424" max="7424" width="3.19921875" style="1" customWidth="1"/>
    <col min="7425" max="7425" width="3.5" style="1" customWidth="1"/>
    <col min="7426" max="7426" width="2.69921875" style="1" customWidth="1"/>
    <col min="7427" max="7427" width="3.3984375" style="1" bestFit="1" customWidth="1"/>
    <col min="7428" max="7428" width="2.59765625" style="1" bestFit="1" customWidth="1"/>
    <col min="7429" max="7429" width="3.3984375" style="1" bestFit="1" customWidth="1"/>
    <col min="7430" max="7430" width="2.59765625" style="1" bestFit="1" customWidth="1"/>
    <col min="7431" max="7431" width="4.09765625" style="1" bestFit="1" customWidth="1"/>
    <col min="7432" max="7432" width="3.3984375" style="1" bestFit="1" customWidth="1"/>
    <col min="7433" max="7433" width="4.09765625" style="1" bestFit="1" customWidth="1"/>
    <col min="7434" max="7434" width="3.3984375" style="1" bestFit="1" customWidth="1"/>
    <col min="7435" max="7671" width="11" style="1"/>
    <col min="7672" max="7672" width="5.59765625" style="1" bestFit="1" customWidth="1"/>
    <col min="7673" max="7673" width="21.3984375" style="1" bestFit="1" customWidth="1"/>
    <col min="7674" max="7674" width="4.09765625" style="1" bestFit="1" customWidth="1"/>
    <col min="7675" max="7675" width="3.3984375" style="1" bestFit="1" customWidth="1"/>
    <col min="7676" max="7676" width="4.09765625" style="1" bestFit="1" customWidth="1"/>
    <col min="7677" max="7677" width="3.8984375" style="1" customWidth="1"/>
    <col min="7678" max="7678" width="3" style="1" customWidth="1"/>
    <col min="7679" max="7679" width="4.19921875" style="1" customWidth="1"/>
    <col min="7680" max="7680" width="3.19921875" style="1" customWidth="1"/>
    <col min="7681" max="7681" width="3.5" style="1" customWidth="1"/>
    <col min="7682" max="7682" width="2.69921875" style="1" customWidth="1"/>
    <col min="7683" max="7683" width="3.3984375" style="1" bestFit="1" customWidth="1"/>
    <col min="7684" max="7684" width="2.59765625" style="1" bestFit="1" customWidth="1"/>
    <col min="7685" max="7685" width="3.3984375" style="1" bestFit="1" customWidth="1"/>
    <col min="7686" max="7686" width="2.59765625" style="1" bestFit="1" customWidth="1"/>
    <col min="7687" max="7687" width="4.09765625" style="1" bestFit="1" customWidth="1"/>
    <col min="7688" max="7688" width="3.3984375" style="1" bestFit="1" customWidth="1"/>
    <col min="7689" max="7689" width="4.09765625" style="1" bestFit="1" customWidth="1"/>
    <col min="7690" max="7690" width="3.3984375" style="1" bestFit="1" customWidth="1"/>
    <col min="7691" max="7927" width="11" style="1"/>
    <col min="7928" max="7928" width="5.59765625" style="1" bestFit="1" customWidth="1"/>
    <col min="7929" max="7929" width="21.3984375" style="1" bestFit="1" customWidth="1"/>
    <col min="7930" max="7930" width="4.09765625" style="1" bestFit="1" customWidth="1"/>
    <col min="7931" max="7931" width="3.3984375" style="1" bestFit="1" customWidth="1"/>
    <col min="7932" max="7932" width="4.09765625" style="1" bestFit="1" customWidth="1"/>
    <col min="7933" max="7933" width="3.8984375" style="1" customWidth="1"/>
    <col min="7934" max="7934" width="3" style="1" customWidth="1"/>
    <col min="7935" max="7935" width="4.19921875" style="1" customWidth="1"/>
    <col min="7936" max="7936" width="3.19921875" style="1" customWidth="1"/>
    <col min="7937" max="7937" width="3.5" style="1" customWidth="1"/>
    <col min="7938" max="7938" width="2.69921875" style="1" customWidth="1"/>
    <col min="7939" max="7939" width="3.3984375" style="1" bestFit="1" customWidth="1"/>
    <col min="7940" max="7940" width="2.59765625" style="1" bestFit="1" customWidth="1"/>
    <col min="7941" max="7941" width="3.3984375" style="1" bestFit="1" customWidth="1"/>
    <col min="7942" max="7942" width="2.59765625" style="1" bestFit="1" customWidth="1"/>
    <col min="7943" max="7943" width="4.09765625" style="1" bestFit="1" customWidth="1"/>
    <col min="7944" max="7944" width="3.3984375" style="1" bestFit="1" customWidth="1"/>
    <col min="7945" max="7945" width="4.09765625" style="1" bestFit="1" customWidth="1"/>
    <col min="7946" max="7946" width="3.3984375" style="1" bestFit="1" customWidth="1"/>
    <col min="7947" max="8183" width="11" style="1"/>
    <col min="8184" max="8184" width="5.59765625" style="1" bestFit="1" customWidth="1"/>
    <col min="8185" max="8185" width="21.3984375" style="1" bestFit="1" customWidth="1"/>
    <col min="8186" max="8186" width="4.09765625" style="1" bestFit="1" customWidth="1"/>
    <col min="8187" max="8187" width="3.3984375" style="1" bestFit="1" customWidth="1"/>
    <col min="8188" max="8188" width="4.09765625" style="1" bestFit="1" customWidth="1"/>
    <col min="8189" max="8189" width="3.8984375" style="1" customWidth="1"/>
    <col min="8190" max="8190" width="3" style="1" customWidth="1"/>
    <col min="8191" max="8191" width="4.19921875" style="1" customWidth="1"/>
    <col min="8192" max="8192" width="3.19921875" style="1" customWidth="1"/>
    <col min="8193" max="8193" width="3.5" style="1" customWidth="1"/>
    <col min="8194" max="8194" width="2.69921875" style="1" customWidth="1"/>
    <col min="8195" max="8195" width="3.3984375" style="1" bestFit="1" customWidth="1"/>
    <col min="8196" max="8196" width="2.59765625" style="1" bestFit="1" customWidth="1"/>
    <col min="8197" max="8197" width="3.3984375" style="1" bestFit="1" customWidth="1"/>
    <col min="8198" max="8198" width="2.59765625" style="1" bestFit="1" customWidth="1"/>
    <col min="8199" max="8199" width="4.09765625" style="1" bestFit="1" customWidth="1"/>
    <col min="8200" max="8200" width="3.3984375" style="1" bestFit="1" customWidth="1"/>
    <col min="8201" max="8201" width="4.09765625" style="1" bestFit="1" customWidth="1"/>
    <col min="8202" max="8202" width="3.3984375" style="1" bestFit="1" customWidth="1"/>
    <col min="8203" max="8439" width="11" style="1"/>
    <col min="8440" max="8440" width="5.59765625" style="1" bestFit="1" customWidth="1"/>
    <col min="8441" max="8441" width="21.3984375" style="1" bestFit="1" customWidth="1"/>
    <col min="8442" max="8442" width="4.09765625" style="1" bestFit="1" customWidth="1"/>
    <col min="8443" max="8443" width="3.3984375" style="1" bestFit="1" customWidth="1"/>
    <col min="8444" max="8444" width="4.09765625" style="1" bestFit="1" customWidth="1"/>
    <col min="8445" max="8445" width="3.8984375" style="1" customWidth="1"/>
    <col min="8446" max="8446" width="3" style="1" customWidth="1"/>
    <col min="8447" max="8447" width="4.19921875" style="1" customWidth="1"/>
    <col min="8448" max="8448" width="3.19921875" style="1" customWidth="1"/>
    <col min="8449" max="8449" width="3.5" style="1" customWidth="1"/>
    <col min="8450" max="8450" width="2.69921875" style="1" customWidth="1"/>
    <col min="8451" max="8451" width="3.3984375" style="1" bestFit="1" customWidth="1"/>
    <col min="8452" max="8452" width="2.59765625" style="1" bestFit="1" customWidth="1"/>
    <col min="8453" max="8453" width="3.3984375" style="1" bestFit="1" customWidth="1"/>
    <col min="8454" max="8454" width="2.59765625" style="1" bestFit="1" customWidth="1"/>
    <col min="8455" max="8455" width="4.09765625" style="1" bestFit="1" customWidth="1"/>
    <col min="8456" max="8456" width="3.3984375" style="1" bestFit="1" customWidth="1"/>
    <col min="8457" max="8457" width="4.09765625" style="1" bestFit="1" customWidth="1"/>
    <col min="8458" max="8458" width="3.3984375" style="1" bestFit="1" customWidth="1"/>
    <col min="8459" max="8695" width="11" style="1"/>
    <col min="8696" max="8696" width="5.59765625" style="1" bestFit="1" customWidth="1"/>
    <col min="8697" max="8697" width="21.3984375" style="1" bestFit="1" customWidth="1"/>
    <col min="8698" max="8698" width="4.09765625" style="1" bestFit="1" customWidth="1"/>
    <col min="8699" max="8699" width="3.3984375" style="1" bestFit="1" customWidth="1"/>
    <col min="8700" max="8700" width="4.09765625" style="1" bestFit="1" customWidth="1"/>
    <col min="8701" max="8701" width="3.8984375" style="1" customWidth="1"/>
    <col min="8702" max="8702" width="3" style="1" customWidth="1"/>
    <col min="8703" max="8703" width="4.19921875" style="1" customWidth="1"/>
    <col min="8704" max="8704" width="3.19921875" style="1" customWidth="1"/>
    <col min="8705" max="8705" width="3.5" style="1" customWidth="1"/>
    <col min="8706" max="8706" width="2.69921875" style="1" customWidth="1"/>
    <col min="8707" max="8707" width="3.3984375" style="1" bestFit="1" customWidth="1"/>
    <col min="8708" max="8708" width="2.59765625" style="1" bestFit="1" customWidth="1"/>
    <col min="8709" max="8709" width="3.3984375" style="1" bestFit="1" customWidth="1"/>
    <col min="8710" max="8710" width="2.59765625" style="1" bestFit="1" customWidth="1"/>
    <col min="8711" max="8711" width="4.09765625" style="1" bestFit="1" customWidth="1"/>
    <col min="8712" max="8712" width="3.3984375" style="1" bestFit="1" customWidth="1"/>
    <col min="8713" max="8713" width="4.09765625" style="1" bestFit="1" customWidth="1"/>
    <col min="8714" max="8714" width="3.3984375" style="1" bestFit="1" customWidth="1"/>
    <col min="8715" max="8951" width="11" style="1"/>
    <col min="8952" max="8952" width="5.59765625" style="1" bestFit="1" customWidth="1"/>
    <col min="8953" max="8953" width="21.3984375" style="1" bestFit="1" customWidth="1"/>
    <col min="8954" max="8954" width="4.09765625" style="1" bestFit="1" customWidth="1"/>
    <col min="8955" max="8955" width="3.3984375" style="1" bestFit="1" customWidth="1"/>
    <col min="8956" max="8956" width="4.09765625" style="1" bestFit="1" customWidth="1"/>
    <col min="8957" max="8957" width="3.8984375" style="1" customWidth="1"/>
    <col min="8958" max="8958" width="3" style="1" customWidth="1"/>
    <col min="8959" max="8959" width="4.19921875" style="1" customWidth="1"/>
    <col min="8960" max="8960" width="3.19921875" style="1" customWidth="1"/>
    <col min="8961" max="8961" width="3.5" style="1" customWidth="1"/>
    <col min="8962" max="8962" width="2.69921875" style="1" customWidth="1"/>
    <col min="8963" max="8963" width="3.3984375" style="1" bestFit="1" customWidth="1"/>
    <col min="8964" max="8964" width="2.59765625" style="1" bestFit="1" customWidth="1"/>
    <col min="8965" max="8965" width="3.3984375" style="1" bestFit="1" customWidth="1"/>
    <col min="8966" max="8966" width="2.59765625" style="1" bestFit="1" customWidth="1"/>
    <col min="8967" max="8967" width="4.09765625" style="1" bestFit="1" customWidth="1"/>
    <col min="8968" max="8968" width="3.3984375" style="1" bestFit="1" customWidth="1"/>
    <col min="8969" max="8969" width="4.09765625" style="1" bestFit="1" customWidth="1"/>
    <col min="8970" max="8970" width="3.3984375" style="1" bestFit="1" customWidth="1"/>
    <col min="8971" max="9207" width="11" style="1"/>
    <col min="9208" max="9208" width="5.59765625" style="1" bestFit="1" customWidth="1"/>
    <col min="9209" max="9209" width="21.3984375" style="1" bestFit="1" customWidth="1"/>
    <col min="9210" max="9210" width="4.09765625" style="1" bestFit="1" customWidth="1"/>
    <col min="9211" max="9211" width="3.3984375" style="1" bestFit="1" customWidth="1"/>
    <col min="9212" max="9212" width="4.09765625" style="1" bestFit="1" customWidth="1"/>
    <col min="9213" max="9213" width="3.8984375" style="1" customWidth="1"/>
    <col min="9214" max="9214" width="3" style="1" customWidth="1"/>
    <col min="9215" max="9215" width="4.19921875" style="1" customWidth="1"/>
    <col min="9216" max="9216" width="3.19921875" style="1" customWidth="1"/>
    <col min="9217" max="9217" width="3.5" style="1" customWidth="1"/>
    <col min="9218" max="9218" width="2.69921875" style="1" customWidth="1"/>
    <col min="9219" max="9219" width="3.3984375" style="1" bestFit="1" customWidth="1"/>
    <col min="9220" max="9220" width="2.59765625" style="1" bestFit="1" customWidth="1"/>
    <col min="9221" max="9221" width="3.3984375" style="1" bestFit="1" customWidth="1"/>
    <col min="9222" max="9222" width="2.59765625" style="1" bestFit="1" customWidth="1"/>
    <col min="9223" max="9223" width="4.09765625" style="1" bestFit="1" customWidth="1"/>
    <col min="9224" max="9224" width="3.3984375" style="1" bestFit="1" customWidth="1"/>
    <col min="9225" max="9225" width="4.09765625" style="1" bestFit="1" customWidth="1"/>
    <col min="9226" max="9226" width="3.3984375" style="1" bestFit="1" customWidth="1"/>
    <col min="9227" max="9463" width="11" style="1"/>
    <col min="9464" max="9464" width="5.59765625" style="1" bestFit="1" customWidth="1"/>
    <col min="9465" max="9465" width="21.3984375" style="1" bestFit="1" customWidth="1"/>
    <col min="9466" max="9466" width="4.09765625" style="1" bestFit="1" customWidth="1"/>
    <col min="9467" max="9467" width="3.3984375" style="1" bestFit="1" customWidth="1"/>
    <col min="9468" max="9468" width="4.09765625" style="1" bestFit="1" customWidth="1"/>
    <col min="9469" max="9469" width="3.8984375" style="1" customWidth="1"/>
    <col min="9470" max="9470" width="3" style="1" customWidth="1"/>
    <col min="9471" max="9471" width="4.19921875" style="1" customWidth="1"/>
    <col min="9472" max="9472" width="3.19921875" style="1" customWidth="1"/>
    <col min="9473" max="9473" width="3.5" style="1" customWidth="1"/>
    <col min="9474" max="9474" width="2.69921875" style="1" customWidth="1"/>
    <col min="9475" max="9475" width="3.3984375" style="1" bestFit="1" customWidth="1"/>
    <col min="9476" max="9476" width="2.59765625" style="1" bestFit="1" customWidth="1"/>
    <col min="9477" max="9477" width="3.3984375" style="1" bestFit="1" customWidth="1"/>
    <col min="9478" max="9478" width="2.59765625" style="1" bestFit="1" customWidth="1"/>
    <col min="9479" max="9479" width="4.09765625" style="1" bestFit="1" customWidth="1"/>
    <col min="9480" max="9480" width="3.3984375" style="1" bestFit="1" customWidth="1"/>
    <col min="9481" max="9481" width="4.09765625" style="1" bestFit="1" customWidth="1"/>
    <col min="9482" max="9482" width="3.3984375" style="1" bestFit="1" customWidth="1"/>
    <col min="9483" max="9719" width="11" style="1"/>
    <col min="9720" max="9720" width="5.59765625" style="1" bestFit="1" customWidth="1"/>
    <col min="9721" max="9721" width="21.3984375" style="1" bestFit="1" customWidth="1"/>
    <col min="9722" max="9722" width="4.09765625" style="1" bestFit="1" customWidth="1"/>
    <col min="9723" max="9723" width="3.3984375" style="1" bestFit="1" customWidth="1"/>
    <col min="9724" max="9724" width="4.09765625" style="1" bestFit="1" customWidth="1"/>
    <col min="9725" max="9725" width="3.8984375" style="1" customWidth="1"/>
    <col min="9726" max="9726" width="3" style="1" customWidth="1"/>
    <col min="9727" max="9727" width="4.19921875" style="1" customWidth="1"/>
    <col min="9728" max="9728" width="3.19921875" style="1" customWidth="1"/>
    <col min="9729" max="9729" width="3.5" style="1" customWidth="1"/>
    <col min="9730" max="9730" width="2.69921875" style="1" customWidth="1"/>
    <col min="9731" max="9731" width="3.3984375" style="1" bestFit="1" customWidth="1"/>
    <col min="9732" max="9732" width="2.59765625" style="1" bestFit="1" customWidth="1"/>
    <col min="9733" max="9733" width="3.3984375" style="1" bestFit="1" customWidth="1"/>
    <col min="9734" max="9734" width="2.59765625" style="1" bestFit="1" customWidth="1"/>
    <col min="9735" max="9735" width="4.09765625" style="1" bestFit="1" customWidth="1"/>
    <col min="9736" max="9736" width="3.3984375" style="1" bestFit="1" customWidth="1"/>
    <col min="9737" max="9737" width="4.09765625" style="1" bestFit="1" customWidth="1"/>
    <col min="9738" max="9738" width="3.3984375" style="1" bestFit="1" customWidth="1"/>
    <col min="9739" max="9975" width="11" style="1"/>
    <col min="9976" max="9976" width="5.59765625" style="1" bestFit="1" customWidth="1"/>
    <col min="9977" max="9977" width="21.3984375" style="1" bestFit="1" customWidth="1"/>
    <col min="9978" max="9978" width="4.09765625" style="1" bestFit="1" customWidth="1"/>
    <col min="9979" max="9979" width="3.3984375" style="1" bestFit="1" customWidth="1"/>
    <col min="9980" max="9980" width="4.09765625" style="1" bestFit="1" customWidth="1"/>
    <col min="9981" max="9981" width="3.8984375" style="1" customWidth="1"/>
    <col min="9982" max="9982" width="3" style="1" customWidth="1"/>
    <col min="9983" max="9983" width="4.19921875" style="1" customWidth="1"/>
    <col min="9984" max="9984" width="3.19921875" style="1" customWidth="1"/>
    <col min="9985" max="9985" width="3.5" style="1" customWidth="1"/>
    <col min="9986" max="9986" width="2.69921875" style="1" customWidth="1"/>
    <col min="9987" max="9987" width="3.3984375" style="1" bestFit="1" customWidth="1"/>
    <col min="9988" max="9988" width="2.59765625" style="1" bestFit="1" customWidth="1"/>
    <col min="9989" max="9989" width="3.3984375" style="1" bestFit="1" customWidth="1"/>
    <col min="9990" max="9990" width="2.59765625" style="1" bestFit="1" customWidth="1"/>
    <col min="9991" max="9991" width="4.09765625" style="1" bestFit="1" customWidth="1"/>
    <col min="9992" max="9992" width="3.3984375" style="1" bestFit="1" customWidth="1"/>
    <col min="9993" max="9993" width="4.09765625" style="1" bestFit="1" customWidth="1"/>
    <col min="9994" max="9994" width="3.3984375" style="1" bestFit="1" customWidth="1"/>
    <col min="9995" max="10231" width="11" style="1"/>
    <col min="10232" max="10232" width="5.59765625" style="1" bestFit="1" customWidth="1"/>
    <col min="10233" max="10233" width="21.3984375" style="1" bestFit="1" customWidth="1"/>
    <col min="10234" max="10234" width="4.09765625" style="1" bestFit="1" customWidth="1"/>
    <col min="10235" max="10235" width="3.3984375" style="1" bestFit="1" customWidth="1"/>
    <col min="10236" max="10236" width="4.09765625" style="1" bestFit="1" customWidth="1"/>
    <col min="10237" max="10237" width="3.8984375" style="1" customWidth="1"/>
    <col min="10238" max="10238" width="3" style="1" customWidth="1"/>
    <col min="10239" max="10239" width="4.19921875" style="1" customWidth="1"/>
    <col min="10240" max="10240" width="3.19921875" style="1" customWidth="1"/>
    <col min="10241" max="10241" width="3.5" style="1" customWidth="1"/>
    <col min="10242" max="10242" width="2.69921875" style="1" customWidth="1"/>
    <col min="10243" max="10243" width="3.3984375" style="1" bestFit="1" customWidth="1"/>
    <col min="10244" max="10244" width="2.59765625" style="1" bestFit="1" customWidth="1"/>
    <col min="10245" max="10245" width="3.3984375" style="1" bestFit="1" customWidth="1"/>
    <col min="10246" max="10246" width="2.59765625" style="1" bestFit="1" customWidth="1"/>
    <col min="10247" max="10247" width="4.09765625" style="1" bestFit="1" customWidth="1"/>
    <col min="10248" max="10248" width="3.3984375" style="1" bestFit="1" customWidth="1"/>
    <col min="10249" max="10249" width="4.09765625" style="1" bestFit="1" customWidth="1"/>
    <col min="10250" max="10250" width="3.3984375" style="1" bestFit="1" customWidth="1"/>
    <col min="10251" max="10487" width="11" style="1"/>
    <col min="10488" max="10488" width="5.59765625" style="1" bestFit="1" customWidth="1"/>
    <col min="10489" max="10489" width="21.3984375" style="1" bestFit="1" customWidth="1"/>
    <col min="10490" max="10490" width="4.09765625" style="1" bestFit="1" customWidth="1"/>
    <col min="10491" max="10491" width="3.3984375" style="1" bestFit="1" customWidth="1"/>
    <col min="10492" max="10492" width="4.09765625" style="1" bestFit="1" customWidth="1"/>
    <col min="10493" max="10493" width="3.8984375" style="1" customWidth="1"/>
    <col min="10494" max="10494" width="3" style="1" customWidth="1"/>
    <col min="10495" max="10495" width="4.19921875" style="1" customWidth="1"/>
    <col min="10496" max="10496" width="3.19921875" style="1" customWidth="1"/>
    <col min="10497" max="10497" width="3.5" style="1" customWidth="1"/>
    <col min="10498" max="10498" width="2.69921875" style="1" customWidth="1"/>
    <col min="10499" max="10499" width="3.3984375" style="1" bestFit="1" customWidth="1"/>
    <col min="10500" max="10500" width="2.59765625" style="1" bestFit="1" customWidth="1"/>
    <col min="10501" max="10501" width="3.3984375" style="1" bestFit="1" customWidth="1"/>
    <col min="10502" max="10502" width="2.59765625" style="1" bestFit="1" customWidth="1"/>
    <col min="10503" max="10503" width="4.09765625" style="1" bestFit="1" customWidth="1"/>
    <col min="10504" max="10504" width="3.3984375" style="1" bestFit="1" customWidth="1"/>
    <col min="10505" max="10505" width="4.09765625" style="1" bestFit="1" customWidth="1"/>
    <col min="10506" max="10506" width="3.3984375" style="1" bestFit="1" customWidth="1"/>
    <col min="10507" max="10743" width="11" style="1"/>
    <col min="10744" max="10744" width="5.59765625" style="1" bestFit="1" customWidth="1"/>
    <col min="10745" max="10745" width="21.3984375" style="1" bestFit="1" customWidth="1"/>
    <col min="10746" max="10746" width="4.09765625" style="1" bestFit="1" customWidth="1"/>
    <col min="10747" max="10747" width="3.3984375" style="1" bestFit="1" customWidth="1"/>
    <col min="10748" max="10748" width="4.09765625" style="1" bestFit="1" customWidth="1"/>
    <col min="10749" max="10749" width="3.8984375" style="1" customWidth="1"/>
    <col min="10750" max="10750" width="3" style="1" customWidth="1"/>
    <col min="10751" max="10751" width="4.19921875" style="1" customWidth="1"/>
    <col min="10752" max="10752" width="3.19921875" style="1" customWidth="1"/>
    <col min="10753" max="10753" width="3.5" style="1" customWidth="1"/>
    <col min="10754" max="10754" width="2.69921875" style="1" customWidth="1"/>
    <col min="10755" max="10755" width="3.3984375" style="1" bestFit="1" customWidth="1"/>
    <col min="10756" max="10756" width="2.59765625" style="1" bestFit="1" customWidth="1"/>
    <col min="10757" max="10757" width="3.3984375" style="1" bestFit="1" customWidth="1"/>
    <col min="10758" max="10758" width="2.59765625" style="1" bestFit="1" customWidth="1"/>
    <col min="10759" max="10759" width="4.09765625" style="1" bestFit="1" customWidth="1"/>
    <col min="10760" max="10760" width="3.3984375" style="1" bestFit="1" customWidth="1"/>
    <col min="10761" max="10761" width="4.09765625" style="1" bestFit="1" customWidth="1"/>
    <col min="10762" max="10762" width="3.3984375" style="1" bestFit="1" customWidth="1"/>
    <col min="10763" max="10999" width="11" style="1"/>
    <col min="11000" max="11000" width="5.59765625" style="1" bestFit="1" customWidth="1"/>
    <col min="11001" max="11001" width="21.3984375" style="1" bestFit="1" customWidth="1"/>
    <col min="11002" max="11002" width="4.09765625" style="1" bestFit="1" customWidth="1"/>
    <col min="11003" max="11003" width="3.3984375" style="1" bestFit="1" customWidth="1"/>
    <col min="11004" max="11004" width="4.09765625" style="1" bestFit="1" customWidth="1"/>
    <col min="11005" max="11005" width="3.8984375" style="1" customWidth="1"/>
    <col min="11006" max="11006" width="3" style="1" customWidth="1"/>
    <col min="11007" max="11007" width="4.19921875" style="1" customWidth="1"/>
    <col min="11008" max="11008" width="3.19921875" style="1" customWidth="1"/>
    <col min="11009" max="11009" width="3.5" style="1" customWidth="1"/>
    <col min="11010" max="11010" width="2.69921875" style="1" customWidth="1"/>
    <col min="11011" max="11011" width="3.3984375" style="1" bestFit="1" customWidth="1"/>
    <col min="11012" max="11012" width="2.59765625" style="1" bestFit="1" customWidth="1"/>
    <col min="11013" max="11013" width="3.3984375" style="1" bestFit="1" customWidth="1"/>
    <col min="11014" max="11014" width="2.59765625" style="1" bestFit="1" customWidth="1"/>
    <col min="11015" max="11015" width="4.09765625" style="1" bestFit="1" customWidth="1"/>
    <col min="11016" max="11016" width="3.3984375" style="1" bestFit="1" customWidth="1"/>
    <col min="11017" max="11017" width="4.09765625" style="1" bestFit="1" customWidth="1"/>
    <col min="11018" max="11018" width="3.3984375" style="1" bestFit="1" customWidth="1"/>
    <col min="11019" max="11255" width="11" style="1"/>
    <col min="11256" max="11256" width="5.59765625" style="1" bestFit="1" customWidth="1"/>
    <col min="11257" max="11257" width="21.3984375" style="1" bestFit="1" customWidth="1"/>
    <col min="11258" max="11258" width="4.09765625" style="1" bestFit="1" customWidth="1"/>
    <col min="11259" max="11259" width="3.3984375" style="1" bestFit="1" customWidth="1"/>
    <col min="11260" max="11260" width="4.09765625" style="1" bestFit="1" customWidth="1"/>
    <col min="11261" max="11261" width="3.8984375" style="1" customWidth="1"/>
    <col min="11262" max="11262" width="3" style="1" customWidth="1"/>
    <col min="11263" max="11263" width="4.19921875" style="1" customWidth="1"/>
    <col min="11264" max="11264" width="3.19921875" style="1" customWidth="1"/>
    <col min="11265" max="11265" width="3.5" style="1" customWidth="1"/>
    <col min="11266" max="11266" width="2.69921875" style="1" customWidth="1"/>
    <col min="11267" max="11267" width="3.3984375" style="1" bestFit="1" customWidth="1"/>
    <col min="11268" max="11268" width="2.59765625" style="1" bestFit="1" customWidth="1"/>
    <col min="11269" max="11269" width="3.3984375" style="1" bestFit="1" customWidth="1"/>
    <col min="11270" max="11270" width="2.59765625" style="1" bestFit="1" customWidth="1"/>
    <col min="11271" max="11271" width="4.09765625" style="1" bestFit="1" customWidth="1"/>
    <col min="11272" max="11272" width="3.3984375" style="1" bestFit="1" customWidth="1"/>
    <col min="11273" max="11273" width="4.09765625" style="1" bestFit="1" customWidth="1"/>
    <col min="11274" max="11274" width="3.3984375" style="1" bestFit="1" customWidth="1"/>
    <col min="11275" max="11511" width="11" style="1"/>
    <col min="11512" max="11512" width="5.59765625" style="1" bestFit="1" customWidth="1"/>
    <col min="11513" max="11513" width="21.3984375" style="1" bestFit="1" customWidth="1"/>
    <col min="11514" max="11514" width="4.09765625" style="1" bestFit="1" customWidth="1"/>
    <col min="11515" max="11515" width="3.3984375" style="1" bestFit="1" customWidth="1"/>
    <col min="11516" max="11516" width="4.09765625" style="1" bestFit="1" customWidth="1"/>
    <col min="11517" max="11517" width="3.8984375" style="1" customWidth="1"/>
    <col min="11518" max="11518" width="3" style="1" customWidth="1"/>
    <col min="11519" max="11519" width="4.19921875" style="1" customWidth="1"/>
    <col min="11520" max="11520" width="3.19921875" style="1" customWidth="1"/>
    <col min="11521" max="11521" width="3.5" style="1" customWidth="1"/>
    <col min="11522" max="11522" width="2.69921875" style="1" customWidth="1"/>
    <col min="11523" max="11523" width="3.3984375" style="1" bestFit="1" customWidth="1"/>
    <col min="11524" max="11524" width="2.59765625" style="1" bestFit="1" customWidth="1"/>
    <col min="11525" max="11525" width="3.3984375" style="1" bestFit="1" customWidth="1"/>
    <col min="11526" max="11526" width="2.59765625" style="1" bestFit="1" customWidth="1"/>
    <col min="11527" max="11527" width="4.09765625" style="1" bestFit="1" customWidth="1"/>
    <col min="11528" max="11528" width="3.3984375" style="1" bestFit="1" customWidth="1"/>
    <col min="11529" max="11529" width="4.09765625" style="1" bestFit="1" customWidth="1"/>
    <col min="11530" max="11530" width="3.3984375" style="1" bestFit="1" customWidth="1"/>
    <col min="11531" max="11767" width="11" style="1"/>
    <col min="11768" max="11768" width="5.59765625" style="1" bestFit="1" customWidth="1"/>
    <col min="11769" max="11769" width="21.3984375" style="1" bestFit="1" customWidth="1"/>
    <col min="11770" max="11770" width="4.09765625" style="1" bestFit="1" customWidth="1"/>
    <col min="11771" max="11771" width="3.3984375" style="1" bestFit="1" customWidth="1"/>
    <col min="11772" max="11772" width="4.09765625" style="1" bestFit="1" customWidth="1"/>
    <col min="11773" max="11773" width="3.8984375" style="1" customWidth="1"/>
    <col min="11774" max="11774" width="3" style="1" customWidth="1"/>
    <col min="11775" max="11775" width="4.19921875" style="1" customWidth="1"/>
    <col min="11776" max="11776" width="3.19921875" style="1" customWidth="1"/>
    <col min="11777" max="11777" width="3.5" style="1" customWidth="1"/>
    <col min="11778" max="11778" width="2.69921875" style="1" customWidth="1"/>
    <col min="11779" max="11779" width="3.3984375" style="1" bestFit="1" customWidth="1"/>
    <col min="11780" max="11780" width="2.59765625" style="1" bestFit="1" customWidth="1"/>
    <col min="11781" max="11781" width="3.3984375" style="1" bestFit="1" customWidth="1"/>
    <col min="11782" max="11782" width="2.59765625" style="1" bestFit="1" customWidth="1"/>
    <col min="11783" max="11783" width="4.09765625" style="1" bestFit="1" customWidth="1"/>
    <col min="11784" max="11784" width="3.3984375" style="1" bestFit="1" customWidth="1"/>
    <col min="11785" max="11785" width="4.09765625" style="1" bestFit="1" customWidth="1"/>
    <col min="11786" max="11786" width="3.3984375" style="1" bestFit="1" customWidth="1"/>
    <col min="11787" max="12023" width="11" style="1"/>
    <col min="12024" max="12024" width="5.59765625" style="1" bestFit="1" customWidth="1"/>
    <col min="12025" max="12025" width="21.3984375" style="1" bestFit="1" customWidth="1"/>
    <col min="12026" max="12026" width="4.09765625" style="1" bestFit="1" customWidth="1"/>
    <col min="12027" max="12027" width="3.3984375" style="1" bestFit="1" customWidth="1"/>
    <col min="12028" max="12028" width="4.09765625" style="1" bestFit="1" customWidth="1"/>
    <col min="12029" max="12029" width="3.8984375" style="1" customWidth="1"/>
    <col min="12030" max="12030" width="3" style="1" customWidth="1"/>
    <col min="12031" max="12031" width="4.19921875" style="1" customWidth="1"/>
    <col min="12032" max="12032" width="3.19921875" style="1" customWidth="1"/>
    <col min="12033" max="12033" width="3.5" style="1" customWidth="1"/>
    <col min="12034" max="12034" width="2.69921875" style="1" customWidth="1"/>
    <col min="12035" max="12035" width="3.3984375" style="1" bestFit="1" customWidth="1"/>
    <col min="12036" max="12036" width="2.59765625" style="1" bestFit="1" customWidth="1"/>
    <col min="12037" max="12037" width="3.3984375" style="1" bestFit="1" customWidth="1"/>
    <col min="12038" max="12038" width="2.59765625" style="1" bestFit="1" customWidth="1"/>
    <col min="12039" max="12039" width="4.09765625" style="1" bestFit="1" customWidth="1"/>
    <col min="12040" max="12040" width="3.3984375" style="1" bestFit="1" customWidth="1"/>
    <col min="12041" max="12041" width="4.09765625" style="1" bestFit="1" customWidth="1"/>
    <col min="12042" max="12042" width="3.3984375" style="1" bestFit="1" customWidth="1"/>
    <col min="12043" max="12279" width="11" style="1"/>
    <col min="12280" max="12280" width="5.59765625" style="1" bestFit="1" customWidth="1"/>
    <col min="12281" max="12281" width="21.3984375" style="1" bestFit="1" customWidth="1"/>
    <col min="12282" max="12282" width="4.09765625" style="1" bestFit="1" customWidth="1"/>
    <col min="12283" max="12283" width="3.3984375" style="1" bestFit="1" customWidth="1"/>
    <col min="12284" max="12284" width="4.09765625" style="1" bestFit="1" customWidth="1"/>
    <col min="12285" max="12285" width="3.8984375" style="1" customWidth="1"/>
    <col min="12286" max="12286" width="3" style="1" customWidth="1"/>
    <col min="12287" max="12287" width="4.19921875" style="1" customWidth="1"/>
    <col min="12288" max="12288" width="3.19921875" style="1" customWidth="1"/>
    <col min="12289" max="12289" width="3.5" style="1" customWidth="1"/>
    <col min="12290" max="12290" width="2.69921875" style="1" customWidth="1"/>
    <col min="12291" max="12291" width="3.3984375" style="1" bestFit="1" customWidth="1"/>
    <col min="12292" max="12292" width="2.59765625" style="1" bestFit="1" customWidth="1"/>
    <col min="12293" max="12293" width="3.3984375" style="1" bestFit="1" customWidth="1"/>
    <col min="12294" max="12294" width="2.59765625" style="1" bestFit="1" customWidth="1"/>
    <col min="12295" max="12295" width="4.09765625" style="1" bestFit="1" customWidth="1"/>
    <col min="12296" max="12296" width="3.3984375" style="1" bestFit="1" customWidth="1"/>
    <col min="12297" max="12297" width="4.09765625" style="1" bestFit="1" customWidth="1"/>
    <col min="12298" max="12298" width="3.3984375" style="1" bestFit="1" customWidth="1"/>
    <col min="12299" max="12535" width="11" style="1"/>
    <col min="12536" max="12536" width="5.59765625" style="1" bestFit="1" customWidth="1"/>
    <col min="12537" max="12537" width="21.3984375" style="1" bestFit="1" customWidth="1"/>
    <col min="12538" max="12538" width="4.09765625" style="1" bestFit="1" customWidth="1"/>
    <col min="12539" max="12539" width="3.3984375" style="1" bestFit="1" customWidth="1"/>
    <col min="12540" max="12540" width="4.09765625" style="1" bestFit="1" customWidth="1"/>
    <col min="12541" max="12541" width="3.8984375" style="1" customWidth="1"/>
    <col min="12542" max="12542" width="3" style="1" customWidth="1"/>
    <col min="12543" max="12543" width="4.19921875" style="1" customWidth="1"/>
    <col min="12544" max="12544" width="3.19921875" style="1" customWidth="1"/>
    <col min="12545" max="12545" width="3.5" style="1" customWidth="1"/>
    <col min="12546" max="12546" width="2.69921875" style="1" customWidth="1"/>
    <col min="12547" max="12547" width="3.3984375" style="1" bestFit="1" customWidth="1"/>
    <col min="12548" max="12548" width="2.59765625" style="1" bestFit="1" customWidth="1"/>
    <col min="12549" max="12549" width="3.3984375" style="1" bestFit="1" customWidth="1"/>
    <col min="12550" max="12550" width="2.59765625" style="1" bestFit="1" customWidth="1"/>
    <col min="12551" max="12551" width="4.09765625" style="1" bestFit="1" customWidth="1"/>
    <col min="12552" max="12552" width="3.3984375" style="1" bestFit="1" customWidth="1"/>
    <col min="12553" max="12553" width="4.09765625" style="1" bestFit="1" customWidth="1"/>
    <col min="12554" max="12554" width="3.3984375" style="1" bestFit="1" customWidth="1"/>
    <col min="12555" max="12791" width="11" style="1"/>
    <col min="12792" max="12792" width="5.59765625" style="1" bestFit="1" customWidth="1"/>
    <col min="12793" max="12793" width="21.3984375" style="1" bestFit="1" customWidth="1"/>
    <col min="12794" max="12794" width="4.09765625" style="1" bestFit="1" customWidth="1"/>
    <col min="12795" max="12795" width="3.3984375" style="1" bestFit="1" customWidth="1"/>
    <col min="12796" max="12796" width="4.09765625" style="1" bestFit="1" customWidth="1"/>
    <col min="12797" max="12797" width="3.8984375" style="1" customWidth="1"/>
    <col min="12798" max="12798" width="3" style="1" customWidth="1"/>
    <col min="12799" max="12799" width="4.19921875" style="1" customWidth="1"/>
    <col min="12800" max="12800" width="3.19921875" style="1" customWidth="1"/>
    <col min="12801" max="12801" width="3.5" style="1" customWidth="1"/>
    <col min="12802" max="12802" width="2.69921875" style="1" customWidth="1"/>
    <col min="12803" max="12803" width="3.3984375" style="1" bestFit="1" customWidth="1"/>
    <col min="12804" max="12804" width="2.59765625" style="1" bestFit="1" customWidth="1"/>
    <col min="12805" max="12805" width="3.3984375" style="1" bestFit="1" customWidth="1"/>
    <col min="12806" max="12806" width="2.59765625" style="1" bestFit="1" customWidth="1"/>
    <col min="12807" max="12807" width="4.09765625" style="1" bestFit="1" customWidth="1"/>
    <col min="12808" max="12808" width="3.3984375" style="1" bestFit="1" customWidth="1"/>
    <col min="12809" max="12809" width="4.09765625" style="1" bestFit="1" customWidth="1"/>
    <col min="12810" max="12810" width="3.3984375" style="1" bestFit="1" customWidth="1"/>
    <col min="12811" max="13047" width="11" style="1"/>
    <col min="13048" max="13048" width="5.59765625" style="1" bestFit="1" customWidth="1"/>
    <col min="13049" max="13049" width="21.3984375" style="1" bestFit="1" customWidth="1"/>
    <col min="13050" max="13050" width="4.09765625" style="1" bestFit="1" customWidth="1"/>
    <col min="13051" max="13051" width="3.3984375" style="1" bestFit="1" customWidth="1"/>
    <col min="13052" max="13052" width="4.09765625" style="1" bestFit="1" customWidth="1"/>
    <col min="13053" max="13053" width="3.8984375" style="1" customWidth="1"/>
    <col min="13054" max="13054" width="3" style="1" customWidth="1"/>
    <col min="13055" max="13055" width="4.19921875" style="1" customWidth="1"/>
    <col min="13056" max="13056" width="3.19921875" style="1" customWidth="1"/>
    <col min="13057" max="13057" width="3.5" style="1" customWidth="1"/>
    <col min="13058" max="13058" width="2.69921875" style="1" customWidth="1"/>
    <col min="13059" max="13059" width="3.3984375" style="1" bestFit="1" customWidth="1"/>
    <col min="13060" max="13060" width="2.59765625" style="1" bestFit="1" customWidth="1"/>
    <col min="13061" max="13061" width="3.3984375" style="1" bestFit="1" customWidth="1"/>
    <col min="13062" max="13062" width="2.59765625" style="1" bestFit="1" customWidth="1"/>
    <col min="13063" max="13063" width="4.09765625" style="1" bestFit="1" customWidth="1"/>
    <col min="13064" max="13064" width="3.3984375" style="1" bestFit="1" customWidth="1"/>
    <col min="13065" max="13065" width="4.09765625" style="1" bestFit="1" customWidth="1"/>
    <col min="13066" max="13066" width="3.3984375" style="1" bestFit="1" customWidth="1"/>
    <col min="13067" max="13303" width="11" style="1"/>
    <col min="13304" max="13304" width="5.59765625" style="1" bestFit="1" customWidth="1"/>
    <col min="13305" max="13305" width="21.3984375" style="1" bestFit="1" customWidth="1"/>
    <col min="13306" max="13306" width="4.09765625" style="1" bestFit="1" customWidth="1"/>
    <col min="13307" max="13307" width="3.3984375" style="1" bestFit="1" customWidth="1"/>
    <col min="13308" max="13308" width="4.09765625" style="1" bestFit="1" customWidth="1"/>
    <col min="13309" max="13309" width="3.8984375" style="1" customWidth="1"/>
    <col min="13310" max="13310" width="3" style="1" customWidth="1"/>
    <col min="13311" max="13311" width="4.19921875" style="1" customWidth="1"/>
    <col min="13312" max="13312" width="3.19921875" style="1" customWidth="1"/>
    <col min="13313" max="13313" width="3.5" style="1" customWidth="1"/>
    <col min="13314" max="13314" width="2.69921875" style="1" customWidth="1"/>
    <col min="13315" max="13315" width="3.3984375" style="1" bestFit="1" customWidth="1"/>
    <col min="13316" max="13316" width="2.59765625" style="1" bestFit="1" customWidth="1"/>
    <col min="13317" max="13317" width="3.3984375" style="1" bestFit="1" customWidth="1"/>
    <col min="13318" max="13318" width="2.59765625" style="1" bestFit="1" customWidth="1"/>
    <col min="13319" max="13319" width="4.09765625" style="1" bestFit="1" customWidth="1"/>
    <col min="13320" max="13320" width="3.3984375" style="1" bestFit="1" customWidth="1"/>
    <col min="13321" max="13321" width="4.09765625" style="1" bestFit="1" customWidth="1"/>
    <col min="13322" max="13322" width="3.3984375" style="1" bestFit="1" customWidth="1"/>
    <col min="13323" max="13559" width="11" style="1"/>
    <col min="13560" max="13560" width="5.59765625" style="1" bestFit="1" customWidth="1"/>
    <col min="13561" max="13561" width="21.3984375" style="1" bestFit="1" customWidth="1"/>
    <col min="13562" max="13562" width="4.09765625" style="1" bestFit="1" customWidth="1"/>
    <col min="13563" max="13563" width="3.3984375" style="1" bestFit="1" customWidth="1"/>
    <col min="13564" max="13564" width="4.09765625" style="1" bestFit="1" customWidth="1"/>
    <col min="13565" max="13565" width="3.8984375" style="1" customWidth="1"/>
    <col min="13566" max="13566" width="3" style="1" customWidth="1"/>
    <col min="13567" max="13567" width="4.19921875" style="1" customWidth="1"/>
    <col min="13568" max="13568" width="3.19921875" style="1" customWidth="1"/>
    <col min="13569" max="13569" width="3.5" style="1" customWidth="1"/>
    <col min="13570" max="13570" width="2.69921875" style="1" customWidth="1"/>
    <col min="13571" max="13571" width="3.3984375" style="1" bestFit="1" customWidth="1"/>
    <col min="13572" max="13572" width="2.59765625" style="1" bestFit="1" customWidth="1"/>
    <col min="13573" max="13573" width="3.3984375" style="1" bestFit="1" customWidth="1"/>
    <col min="13574" max="13574" width="2.59765625" style="1" bestFit="1" customWidth="1"/>
    <col min="13575" max="13575" width="4.09765625" style="1" bestFit="1" customWidth="1"/>
    <col min="13576" max="13576" width="3.3984375" style="1" bestFit="1" customWidth="1"/>
    <col min="13577" max="13577" width="4.09765625" style="1" bestFit="1" customWidth="1"/>
    <col min="13578" max="13578" width="3.3984375" style="1" bestFit="1" customWidth="1"/>
    <col min="13579" max="13815" width="11" style="1"/>
    <col min="13816" max="13816" width="5.59765625" style="1" bestFit="1" customWidth="1"/>
    <col min="13817" max="13817" width="21.3984375" style="1" bestFit="1" customWidth="1"/>
    <col min="13818" max="13818" width="4.09765625" style="1" bestFit="1" customWidth="1"/>
    <col min="13819" max="13819" width="3.3984375" style="1" bestFit="1" customWidth="1"/>
    <col min="13820" max="13820" width="4.09765625" style="1" bestFit="1" customWidth="1"/>
    <col min="13821" max="13821" width="3.8984375" style="1" customWidth="1"/>
    <col min="13822" max="13822" width="3" style="1" customWidth="1"/>
    <col min="13823" max="13823" width="4.19921875" style="1" customWidth="1"/>
    <col min="13824" max="13824" width="3.19921875" style="1" customWidth="1"/>
    <col min="13825" max="13825" width="3.5" style="1" customWidth="1"/>
    <col min="13826" max="13826" width="2.69921875" style="1" customWidth="1"/>
    <col min="13827" max="13827" width="3.3984375" style="1" bestFit="1" customWidth="1"/>
    <col min="13828" max="13828" width="2.59765625" style="1" bestFit="1" customWidth="1"/>
    <col min="13829" max="13829" width="3.3984375" style="1" bestFit="1" customWidth="1"/>
    <col min="13830" max="13830" width="2.59765625" style="1" bestFit="1" customWidth="1"/>
    <col min="13831" max="13831" width="4.09765625" style="1" bestFit="1" customWidth="1"/>
    <col min="13832" max="13832" width="3.3984375" style="1" bestFit="1" customWidth="1"/>
    <col min="13833" max="13833" width="4.09765625" style="1" bestFit="1" customWidth="1"/>
    <col min="13834" max="13834" width="3.3984375" style="1" bestFit="1" customWidth="1"/>
    <col min="13835" max="14071" width="11" style="1"/>
    <col min="14072" max="14072" width="5.59765625" style="1" bestFit="1" customWidth="1"/>
    <col min="14073" max="14073" width="21.3984375" style="1" bestFit="1" customWidth="1"/>
    <col min="14074" max="14074" width="4.09765625" style="1" bestFit="1" customWidth="1"/>
    <col min="14075" max="14075" width="3.3984375" style="1" bestFit="1" customWidth="1"/>
    <col min="14076" max="14076" width="4.09765625" style="1" bestFit="1" customWidth="1"/>
    <col min="14077" max="14077" width="3.8984375" style="1" customWidth="1"/>
    <col min="14078" max="14078" width="3" style="1" customWidth="1"/>
    <col min="14079" max="14079" width="4.19921875" style="1" customWidth="1"/>
    <col min="14080" max="14080" width="3.19921875" style="1" customWidth="1"/>
    <col min="14081" max="14081" width="3.5" style="1" customWidth="1"/>
    <col min="14082" max="14082" width="2.69921875" style="1" customWidth="1"/>
    <col min="14083" max="14083" width="3.3984375" style="1" bestFit="1" customWidth="1"/>
    <col min="14084" max="14084" width="2.59765625" style="1" bestFit="1" customWidth="1"/>
    <col min="14085" max="14085" width="3.3984375" style="1" bestFit="1" customWidth="1"/>
    <col min="14086" max="14086" width="2.59765625" style="1" bestFit="1" customWidth="1"/>
    <col min="14087" max="14087" width="4.09765625" style="1" bestFit="1" customWidth="1"/>
    <col min="14088" max="14088" width="3.3984375" style="1" bestFit="1" customWidth="1"/>
    <col min="14089" max="14089" width="4.09765625" style="1" bestFit="1" customWidth="1"/>
    <col min="14090" max="14090" width="3.3984375" style="1" bestFit="1" customWidth="1"/>
    <col min="14091" max="14327" width="11" style="1"/>
    <col min="14328" max="14328" width="5.59765625" style="1" bestFit="1" customWidth="1"/>
    <col min="14329" max="14329" width="21.3984375" style="1" bestFit="1" customWidth="1"/>
    <col min="14330" max="14330" width="4.09765625" style="1" bestFit="1" customWidth="1"/>
    <col min="14331" max="14331" width="3.3984375" style="1" bestFit="1" customWidth="1"/>
    <col min="14332" max="14332" width="4.09765625" style="1" bestFit="1" customWidth="1"/>
    <col min="14333" max="14333" width="3.8984375" style="1" customWidth="1"/>
    <col min="14334" max="14334" width="3" style="1" customWidth="1"/>
    <col min="14335" max="14335" width="4.19921875" style="1" customWidth="1"/>
    <col min="14336" max="14336" width="3.19921875" style="1" customWidth="1"/>
    <col min="14337" max="14337" width="3.5" style="1" customWidth="1"/>
    <col min="14338" max="14338" width="2.69921875" style="1" customWidth="1"/>
    <col min="14339" max="14339" width="3.3984375" style="1" bestFit="1" customWidth="1"/>
    <col min="14340" max="14340" width="2.59765625" style="1" bestFit="1" customWidth="1"/>
    <col min="14341" max="14341" width="3.3984375" style="1" bestFit="1" customWidth="1"/>
    <col min="14342" max="14342" width="2.59765625" style="1" bestFit="1" customWidth="1"/>
    <col min="14343" max="14343" width="4.09765625" style="1" bestFit="1" customWidth="1"/>
    <col min="14344" max="14344" width="3.3984375" style="1" bestFit="1" customWidth="1"/>
    <col min="14345" max="14345" width="4.09765625" style="1" bestFit="1" customWidth="1"/>
    <col min="14346" max="14346" width="3.3984375" style="1" bestFit="1" customWidth="1"/>
    <col min="14347" max="14583" width="11" style="1"/>
    <col min="14584" max="14584" width="5.59765625" style="1" bestFit="1" customWidth="1"/>
    <col min="14585" max="14585" width="21.3984375" style="1" bestFit="1" customWidth="1"/>
    <col min="14586" max="14586" width="4.09765625" style="1" bestFit="1" customWidth="1"/>
    <col min="14587" max="14587" width="3.3984375" style="1" bestFit="1" customWidth="1"/>
    <col min="14588" max="14588" width="4.09765625" style="1" bestFit="1" customWidth="1"/>
    <col min="14589" max="14589" width="3.8984375" style="1" customWidth="1"/>
    <col min="14590" max="14590" width="3" style="1" customWidth="1"/>
    <col min="14591" max="14591" width="4.19921875" style="1" customWidth="1"/>
    <col min="14592" max="14592" width="3.19921875" style="1" customWidth="1"/>
    <col min="14593" max="14593" width="3.5" style="1" customWidth="1"/>
    <col min="14594" max="14594" width="2.69921875" style="1" customWidth="1"/>
    <col min="14595" max="14595" width="3.3984375" style="1" bestFit="1" customWidth="1"/>
    <col min="14596" max="14596" width="2.59765625" style="1" bestFit="1" customWidth="1"/>
    <col min="14597" max="14597" width="3.3984375" style="1" bestFit="1" customWidth="1"/>
    <col min="14598" max="14598" width="2.59765625" style="1" bestFit="1" customWidth="1"/>
    <col min="14599" max="14599" width="4.09765625" style="1" bestFit="1" customWidth="1"/>
    <col min="14600" max="14600" width="3.3984375" style="1" bestFit="1" customWidth="1"/>
    <col min="14601" max="14601" width="4.09765625" style="1" bestFit="1" customWidth="1"/>
    <col min="14602" max="14602" width="3.3984375" style="1" bestFit="1" customWidth="1"/>
    <col min="14603" max="14839" width="11" style="1"/>
    <col min="14840" max="14840" width="5.59765625" style="1" bestFit="1" customWidth="1"/>
    <col min="14841" max="14841" width="21.3984375" style="1" bestFit="1" customWidth="1"/>
    <col min="14842" max="14842" width="4.09765625" style="1" bestFit="1" customWidth="1"/>
    <col min="14843" max="14843" width="3.3984375" style="1" bestFit="1" customWidth="1"/>
    <col min="14844" max="14844" width="4.09765625" style="1" bestFit="1" customWidth="1"/>
    <col min="14845" max="14845" width="3.8984375" style="1" customWidth="1"/>
    <col min="14846" max="14846" width="3" style="1" customWidth="1"/>
    <col min="14847" max="14847" width="4.19921875" style="1" customWidth="1"/>
    <col min="14848" max="14848" width="3.19921875" style="1" customWidth="1"/>
    <col min="14849" max="14849" width="3.5" style="1" customWidth="1"/>
    <col min="14850" max="14850" width="2.69921875" style="1" customWidth="1"/>
    <col min="14851" max="14851" width="3.3984375" style="1" bestFit="1" customWidth="1"/>
    <col min="14852" max="14852" width="2.59765625" style="1" bestFit="1" customWidth="1"/>
    <col min="14853" max="14853" width="3.3984375" style="1" bestFit="1" customWidth="1"/>
    <col min="14854" max="14854" width="2.59765625" style="1" bestFit="1" customWidth="1"/>
    <col min="14855" max="14855" width="4.09765625" style="1" bestFit="1" customWidth="1"/>
    <col min="14856" max="14856" width="3.3984375" style="1" bestFit="1" customWidth="1"/>
    <col min="14857" max="14857" width="4.09765625" style="1" bestFit="1" customWidth="1"/>
    <col min="14858" max="14858" width="3.3984375" style="1" bestFit="1" customWidth="1"/>
    <col min="14859" max="15095" width="11" style="1"/>
    <col min="15096" max="15096" width="5.59765625" style="1" bestFit="1" customWidth="1"/>
    <col min="15097" max="15097" width="21.3984375" style="1" bestFit="1" customWidth="1"/>
    <col min="15098" max="15098" width="4.09765625" style="1" bestFit="1" customWidth="1"/>
    <col min="15099" max="15099" width="3.3984375" style="1" bestFit="1" customWidth="1"/>
    <col min="15100" max="15100" width="4.09765625" style="1" bestFit="1" customWidth="1"/>
    <col min="15101" max="15101" width="3.8984375" style="1" customWidth="1"/>
    <col min="15102" max="15102" width="3" style="1" customWidth="1"/>
    <col min="15103" max="15103" width="4.19921875" style="1" customWidth="1"/>
    <col min="15104" max="15104" width="3.19921875" style="1" customWidth="1"/>
    <col min="15105" max="15105" width="3.5" style="1" customWidth="1"/>
    <col min="15106" max="15106" width="2.69921875" style="1" customWidth="1"/>
    <col min="15107" max="15107" width="3.3984375" style="1" bestFit="1" customWidth="1"/>
    <col min="15108" max="15108" width="2.59765625" style="1" bestFit="1" customWidth="1"/>
    <col min="15109" max="15109" width="3.3984375" style="1" bestFit="1" customWidth="1"/>
    <col min="15110" max="15110" width="2.59765625" style="1" bestFit="1" customWidth="1"/>
    <col min="15111" max="15111" width="4.09765625" style="1" bestFit="1" customWidth="1"/>
    <col min="15112" max="15112" width="3.3984375" style="1" bestFit="1" customWidth="1"/>
    <col min="15113" max="15113" width="4.09765625" style="1" bestFit="1" customWidth="1"/>
    <col min="15114" max="15114" width="3.3984375" style="1" bestFit="1" customWidth="1"/>
    <col min="15115" max="15351" width="11" style="1"/>
    <col min="15352" max="15352" width="5.59765625" style="1" bestFit="1" customWidth="1"/>
    <col min="15353" max="15353" width="21.3984375" style="1" bestFit="1" customWidth="1"/>
    <col min="15354" max="15354" width="4.09765625" style="1" bestFit="1" customWidth="1"/>
    <col min="15355" max="15355" width="3.3984375" style="1" bestFit="1" customWidth="1"/>
    <col min="15356" max="15356" width="4.09765625" style="1" bestFit="1" customWidth="1"/>
    <col min="15357" max="15357" width="3.8984375" style="1" customWidth="1"/>
    <col min="15358" max="15358" width="3" style="1" customWidth="1"/>
    <col min="15359" max="15359" width="4.19921875" style="1" customWidth="1"/>
    <col min="15360" max="15360" width="3.19921875" style="1" customWidth="1"/>
    <col min="15361" max="15361" width="3.5" style="1" customWidth="1"/>
    <col min="15362" max="15362" width="2.69921875" style="1" customWidth="1"/>
    <col min="15363" max="15363" width="3.3984375" style="1" bestFit="1" customWidth="1"/>
    <col min="15364" max="15364" width="2.59765625" style="1" bestFit="1" customWidth="1"/>
    <col min="15365" max="15365" width="3.3984375" style="1" bestFit="1" customWidth="1"/>
    <col min="15366" max="15366" width="2.59765625" style="1" bestFit="1" customWidth="1"/>
    <col min="15367" max="15367" width="4.09765625" style="1" bestFit="1" customWidth="1"/>
    <col min="15368" max="15368" width="3.3984375" style="1" bestFit="1" customWidth="1"/>
    <col min="15369" max="15369" width="4.09765625" style="1" bestFit="1" customWidth="1"/>
    <col min="15370" max="15370" width="3.3984375" style="1" bestFit="1" customWidth="1"/>
    <col min="15371" max="15607" width="11" style="1"/>
    <col min="15608" max="15608" width="5.59765625" style="1" bestFit="1" customWidth="1"/>
    <col min="15609" max="15609" width="21.3984375" style="1" bestFit="1" customWidth="1"/>
    <col min="15610" max="15610" width="4.09765625" style="1" bestFit="1" customWidth="1"/>
    <col min="15611" max="15611" width="3.3984375" style="1" bestFit="1" customWidth="1"/>
    <col min="15612" max="15612" width="4.09765625" style="1" bestFit="1" customWidth="1"/>
    <col min="15613" max="15613" width="3.8984375" style="1" customWidth="1"/>
    <col min="15614" max="15614" width="3" style="1" customWidth="1"/>
    <col min="15615" max="15615" width="4.19921875" style="1" customWidth="1"/>
    <col min="15616" max="15616" width="3.19921875" style="1" customWidth="1"/>
    <col min="15617" max="15617" width="3.5" style="1" customWidth="1"/>
    <col min="15618" max="15618" width="2.69921875" style="1" customWidth="1"/>
    <col min="15619" max="15619" width="3.3984375" style="1" bestFit="1" customWidth="1"/>
    <col min="15620" max="15620" width="2.59765625" style="1" bestFit="1" customWidth="1"/>
    <col min="15621" max="15621" width="3.3984375" style="1" bestFit="1" customWidth="1"/>
    <col min="15622" max="15622" width="2.59765625" style="1" bestFit="1" customWidth="1"/>
    <col min="15623" max="15623" width="4.09765625" style="1" bestFit="1" customWidth="1"/>
    <col min="15624" max="15624" width="3.3984375" style="1" bestFit="1" customWidth="1"/>
    <col min="15625" max="15625" width="4.09765625" style="1" bestFit="1" customWidth="1"/>
    <col min="15626" max="15626" width="3.3984375" style="1" bestFit="1" customWidth="1"/>
    <col min="15627" max="15863" width="11" style="1"/>
    <col min="15864" max="15864" width="5.59765625" style="1" bestFit="1" customWidth="1"/>
    <col min="15865" max="15865" width="21.3984375" style="1" bestFit="1" customWidth="1"/>
    <col min="15866" max="15866" width="4.09765625" style="1" bestFit="1" customWidth="1"/>
    <col min="15867" max="15867" width="3.3984375" style="1" bestFit="1" customWidth="1"/>
    <col min="15868" max="15868" width="4.09765625" style="1" bestFit="1" customWidth="1"/>
    <col min="15869" max="15869" width="3.8984375" style="1" customWidth="1"/>
    <col min="15870" max="15870" width="3" style="1" customWidth="1"/>
    <col min="15871" max="15871" width="4.19921875" style="1" customWidth="1"/>
    <col min="15872" max="15872" width="3.19921875" style="1" customWidth="1"/>
    <col min="15873" max="15873" width="3.5" style="1" customWidth="1"/>
    <col min="15874" max="15874" width="2.69921875" style="1" customWidth="1"/>
    <col min="15875" max="15875" width="3.3984375" style="1" bestFit="1" customWidth="1"/>
    <col min="15876" max="15876" width="2.59765625" style="1" bestFit="1" customWidth="1"/>
    <col min="15877" max="15877" width="3.3984375" style="1" bestFit="1" customWidth="1"/>
    <col min="15878" max="15878" width="2.59765625" style="1" bestFit="1" customWidth="1"/>
    <col min="15879" max="15879" width="4.09765625" style="1" bestFit="1" customWidth="1"/>
    <col min="15880" max="15880" width="3.3984375" style="1" bestFit="1" customWidth="1"/>
    <col min="15881" max="15881" width="4.09765625" style="1" bestFit="1" customWidth="1"/>
    <col min="15882" max="15882" width="3.3984375" style="1" bestFit="1" customWidth="1"/>
    <col min="15883" max="16119" width="11" style="1"/>
    <col min="16120" max="16120" width="5.59765625" style="1" bestFit="1" customWidth="1"/>
    <col min="16121" max="16121" width="21.3984375" style="1" bestFit="1" customWidth="1"/>
    <col min="16122" max="16122" width="4.09765625" style="1" bestFit="1" customWidth="1"/>
    <col min="16123" max="16123" width="3.3984375" style="1" bestFit="1" customWidth="1"/>
    <col min="16124" max="16124" width="4.09765625" style="1" bestFit="1" customWidth="1"/>
    <col min="16125" max="16125" width="3.8984375" style="1" customWidth="1"/>
    <col min="16126" max="16126" width="3" style="1" customWidth="1"/>
    <col min="16127" max="16127" width="4.19921875" style="1" customWidth="1"/>
    <col min="16128" max="16128" width="3.19921875" style="1" customWidth="1"/>
    <col min="16129" max="16129" width="3.5" style="1" customWidth="1"/>
    <col min="16130" max="16130" width="2.69921875" style="1" customWidth="1"/>
    <col min="16131" max="16131" width="3.3984375" style="1" bestFit="1" customWidth="1"/>
    <col min="16132" max="16132" width="2.59765625" style="1" bestFit="1" customWidth="1"/>
    <col min="16133" max="16133" width="3.3984375" style="1" bestFit="1" customWidth="1"/>
    <col min="16134" max="16134" width="2.59765625" style="1" bestFit="1" customWidth="1"/>
    <col min="16135" max="16135" width="4.09765625" style="1" bestFit="1" customWidth="1"/>
    <col min="16136" max="16136" width="3.3984375" style="1" bestFit="1" customWidth="1"/>
    <col min="16137" max="16137" width="4.09765625" style="1" bestFit="1" customWidth="1"/>
    <col min="16138" max="16138" width="3.3984375" style="1" bestFit="1" customWidth="1"/>
    <col min="16139" max="16374" width="11" style="1"/>
    <col min="16375" max="16378" width="11" style="1" customWidth="1"/>
    <col min="16379" max="16384" width="11" style="1"/>
  </cols>
  <sheetData>
    <row r="1" spans="1:33" ht="12.9" customHeight="1" x14ac:dyDescent="0.3">
      <c r="A1" s="40"/>
      <c r="B1" s="41" t="s">
        <v>3</v>
      </c>
      <c r="C1" s="18" t="s">
        <v>4</v>
      </c>
      <c r="D1" s="18"/>
      <c r="E1" s="18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  <c r="AF1" s="8" t="s">
        <v>237</v>
      </c>
      <c r="AG1" s="10">
        <v>45365</v>
      </c>
    </row>
    <row r="2" spans="1:33" ht="11.1" customHeight="1" x14ac:dyDescent="0.3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  <c r="U2" s="24" t="s">
        <v>5</v>
      </c>
      <c r="V2" s="24" t="s">
        <v>6</v>
      </c>
      <c r="W2" s="24" t="s">
        <v>7</v>
      </c>
      <c r="X2" s="24" t="s">
        <v>8</v>
      </c>
      <c r="Y2" s="24" t="s">
        <v>9</v>
      </c>
      <c r="Z2" s="24" t="s">
        <v>10</v>
      </c>
      <c r="AA2" s="24" t="s">
        <v>11</v>
      </c>
      <c r="AB2" s="24"/>
      <c r="AC2" s="24" t="s">
        <v>12</v>
      </c>
      <c r="AD2" s="24" t="s">
        <v>13</v>
      </c>
    </row>
    <row r="3" spans="1:33" ht="15.9" customHeight="1" x14ac:dyDescent="0.3">
      <c r="A3" s="4">
        <v>11090001</v>
      </c>
      <c r="B3" s="4" t="str">
        <f>VLOOKUP(A3,Param!A:B,2,FALSE)</f>
        <v>PPC FUXEEN</v>
      </c>
      <c r="C3" s="2">
        <f>LTN!C3+LPN!C3</f>
        <v>47</v>
      </c>
      <c r="D3" s="2">
        <f>LTN!D3+LPN!D3</f>
        <v>9</v>
      </c>
      <c r="E3" s="2">
        <f>LTN!E3+LPN!E3</f>
        <v>56</v>
      </c>
      <c r="F3" s="43">
        <f>LTN!F3+LPN!F3</f>
        <v>2</v>
      </c>
      <c r="G3" s="43">
        <f>LTN!G3+LPN!G3</f>
        <v>0</v>
      </c>
      <c r="H3" s="43">
        <f>LTN!H3+LPN!H3</f>
        <v>4</v>
      </c>
      <c r="I3" s="43">
        <f>LTN!I3+LPN!I3</f>
        <v>0</v>
      </c>
      <c r="J3" s="43">
        <f>LTN!J3+LPN!J3</f>
        <v>1</v>
      </c>
      <c r="K3" s="43">
        <f>LTN!K3+LPN!K3</f>
        <v>3</v>
      </c>
      <c r="L3" s="43">
        <f>LTN!L3+LPN!L3</f>
        <v>2</v>
      </c>
      <c r="M3" s="43">
        <f>LTN!M3+LPN!M3</f>
        <v>1</v>
      </c>
      <c r="N3" s="43">
        <f>LTN!N3+LPN!N3</f>
        <v>4</v>
      </c>
      <c r="O3" s="43">
        <f>LTN!O3+LPN!O3</f>
        <v>1</v>
      </c>
      <c r="P3" s="43">
        <f>LTN!P3+LPN!P3</f>
        <v>14</v>
      </c>
      <c r="Q3" s="43">
        <f>LTN!Q3+LPN!Q3</f>
        <v>1</v>
      </c>
      <c r="R3" s="43">
        <f>LTN!R3+LPN!R3</f>
        <v>20</v>
      </c>
      <c r="S3" s="43">
        <f>LTN!S3+LPN!S3</f>
        <v>3</v>
      </c>
      <c r="T3" s="1" t="str">
        <f>VLOOKUP(B3,Param!B:E,4,FALSE)</f>
        <v>Ariège</v>
      </c>
      <c r="U3" s="1">
        <f>F3+G3</f>
        <v>2</v>
      </c>
      <c r="V3" s="1">
        <f>I3+H3</f>
        <v>4</v>
      </c>
      <c r="W3" s="1">
        <f>J3+K3</f>
        <v>4</v>
      </c>
      <c r="X3" s="1">
        <f>L3+M3</f>
        <v>3</v>
      </c>
      <c r="Y3" s="1">
        <f>N3+O3</f>
        <v>5</v>
      </c>
      <c r="Z3" s="1">
        <f>P3+Q3</f>
        <v>15</v>
      </c>
      <c r="AA3" s="1">
        <f>R3+S3</f>
        <v>23</v>
      </c>
      <c r="AC3" s="1">
        <f>C3</f>
        <v>47</v>
      </c>
      <c r="AD3" s="1">
        <f>D3</f>
        <v>9</v>
      </c>
    </row>
    <row r="4" spans="1:33" ht="15.9" customHeight="1" x14ac:dyDescent="0.3">
      <c r="A4" s="4">
        <v>11090002</v>
      </c>
      <c r="B4" s="4" t="str">
        <f>VLOOKUP(A4,Param!A:B,2,FALSE)</f>
        <v>CP ST GIRONNAIS</v>
      </c>
      <c r="C4" s="2">
        <f>LTN!C4+LPN!C4</f>
        <v>53</v>
      </c>
      <c r="D4" s="2">
        <f>LTN!D4+LPN!D4</f>
        <v>8</v>
      </c>
      <c r="E4" s="2">
        <f>LTN!E4+LPN!E4</f>
        <v>61</v>
      </c>
      <c r="F4" s="43">
        <f>LTN!F4+LPN!F4</f>
        <v>2</v>
      </c>
      <c r="G4" s="43">
        <f>LTN!G4+LPN!G4</f>
        <v>0</v>
      </c>
      <c r="H4" s="43">
        <f>LTN!H4+LPN!H4</f>
        <v>3</v>
      </c>
      <c r="I4" s="43">
        <f>LTN!I4+LPN!I4</f>
        <v>0</v>
      </c>
      <c r="J4" s="43">
        <f>LTN!J4+LPN!J4</f>
        <v>7</v>
      </c>
      <c r="K4" s="43">
        <f>LTN!K4+LPN!K4</f>
        <v>1</v>
      </c>
      <c r="L4" s="43">
        <f>LTN!L4+LPN!L4</f>
        <v>2</v>
      </c>
      <c r="M4" s="43">
        <f>LTN!M4+LPN!M4</f>
        <v>0</v>
      </c>
      <c r="N4" s="43">
        <f>LTN!N4+LPN!N4</f>
        <v>3</v>
      </c>
      <c r="O4" s="43">
        <f>LTN!O4+LPN!O4</f>
        <v>1</v>
      </c>
      <c r="P4" s="43">
        <f>LTN!P4+LPN!P4</f>
        <v>7</v>
      </c>
      <c r="Q4" s="43">
        <f>LTN!Q4+LPN!Q4</f>
        <v>1</v>
      </c>
      <c r="R4" s="43">
        <f>LTN!R4+LPN!R4</f>
        <v>29</v>
      </c>
      <c r="S4" s="43">
        <f>LTN!S4+LPN!S4</f>
        <v>5</v>
      </c>
      <c r="T4" s="1" t="str">
        <f>VLOOKUP(B4,Param!B:E,4,FALSE)</f>
        <v>Ariège</v>
      </c>
      <c r="U4" s="1">
        <f t="shared" ref="U4:U62" si="0">F4+G4</f>
        <v>2</v>
      </c>
      <c r="V4" s="1">
        <f t="shared" ref="V4:V62" si="1">I4+H4</f>
        <v>3</v>
      </c>
      <c r="W4" s="1">
        <f t="shared" ref="W4:W62" si="2">J4+K4</f>
        <v>8</v>
      </c>
      <c r="X4" s="1">
        <f t="shared" ref="X4:X62" si="3">L4+M4</f>
        <v>2</v>
      </c>
      <c r="Y4" s="1">
        <f t="shared" ref="Y4:Y62" si="4">N4+O4</f>
        <v>4</v>
      </c>
      <c r="Z4" s="1">
        <f t="shared" ref="Z4:Z62" si="5">P4+Q4</f>
        <v>8</v>
      </c>
      <c r="AA4" s="1">
        <f t="shared" ref="AA4:AA62" si="6">R4+S4</f>
        <v>34</v>
      </c>
      <c r="AC4" s="1">
        <f t="shared" ref="AC4:AC62" si="7">C4</f>
        <v>53</v>
      </c>
      <c r="AD4" s="1">
        <f t="shared" ref="AD4:AD62" si="8">D4</f>
        <v>8</v>
      </c>
    </row>
    <row r="5" spans="1:33" ht="15.9" customHeight="1" x14ac:dyDescent="0.3">
      <c r="A5" s="4">
        <v>11090009</v>
      </c>
      <c r="B5" s="4" t="str">
        <f>VLOOKUP(A5,Param!A:B,2,FALSE)</f>
        <v>PPC APPAMEEN</v>
      </c>
      <c r="C5" s="2">
        <f>LTN!C5+LPN!C5</f>
        <v>13</v>
      </c>
      <c r="D5" s="2">
        <f>LTN!D5+LPN!D5</f>
        <v>1</v>
      </c>
      <c r="E5" s="2">
        <f>LTN!E5+LPN!E5</f>
        <v>14</v>
      </c>
      <c r="F5" s="43">
        <f>LTN!F5+LPN!F5</f>
        <v>1</v>
      </c>
      <c r="G5" s="43">
        <f>LTN!G5+LPN!G5</f>
        <v>0</v>
      </c>
      <c r="H5" s="43">
        <f>LTN!H5+LPN!H5</f>
        <v>1</v>
      </c>
      <c r="I5" s="43">
        <f>LTN!I5+LPN!I5</f>
        <v>0</v>
      </c>
      <c r="J5" s="43">
        <f>LTN!J5+LPN!J5</f>
        <v>0</v>
      </c>
      <c r="K5" s="43">
        <f>LTN!K5+LPN!K5</f>
        <v>0</v>
      </c>
      <c r="L5" s="43">
        <f>LTN!L5+LPN!L5</f>
        <v>6</v>
      </c>
      <c r="M5" s="43">
        <f>LTN!M5+LPN!M5</f>
        <v>0</v>
      </c>
      <c r="N5" s="43">
        <f>LTN!N5+LPN!N5</f>
        <v>1</v>
      </c>
      <c r="O5" s="43">
        <f>LTN!O5+LPN!O5</f>
        <v>0</v>
      </c>
      <c r="P5" s="43">
        <f>LTN!P5+LPN!P5</f>
        <v>1</v>
      </c>
      <c r="Q5" s="43">
        <f>LTN!Q5+LPN!Q5</f>
        <v>0</v>
      </c>
      <c r="R5" s="43">
        <f>LTN!R5+LPN!R5</f>
        <v>3</v>
      </c>
      <c r="S5" s="43">
        <f>LTN!S5+LPN!S5</f>
        <v>1</v>
      </c>
      <c r="T5" s="1" t="str">
        <f>VLOOKUP(B5,Param!B:E,4,FALSE)</f>
        <v>Ariège</v>
      </c>
      <c r="U5" s="1">
        <f t="shared" si="0"/>
        <v>1</v>
      </c>
      <c r="V5" s="1">
        <f t="shared" si="1"/>
        <v>1</v>
      </c>
      <c r="W5" s="1">
        <f t="shared" si="2"/>
        <v>0</v>
      </c>
      <c r="X5" s="1">
        <f t="shared" si="3"/>
        <v>6</v>
      </c>
      <c r="Y5" s="1">
        <f t="shared" si="4"/>
        <v>1</v>
      </c>
      <c r="Z5" s="1">
        <f t="shared" si="5"/>
        <v>1</v>
      </c>
      <c r="AA5" s="1">
        <f t="shared" si="6"/>
        <v>4</v>
      </c>
      <c r="AC5" s="1">
        <f t="shared" si="7"/>
        <v>13</v>
      </c>
      <c r="AD5" s="1">
        <f t="shared" si="8"/>
        <v>1</v>
      </c>
    </row>
    <row r="6" spans="1:33" ht="15.9" customHeight="1" x14ac:dyDescent="0.3">
      <c r="A6" s="4">
        <v>11090014</v>
      </c>
      <c r="B6" s="4" t="str">
        <f>VLOOKUP(A6,Param!A:B,2,FALSE)</f>
        <v>ATT PAYS D OLMES</v>
      </c>
      <c r="C6" s="2">
        <f>LTN!C6+LPN!C6</f>
        <v>30</v>
      </c>
      <c r="D6" s="2">
        <f>LTN!D6+LPN!D6</f>
        <v>7</v>
      </c>
      <c r="E6" s="2">
        <f>LTN!E6+LPN!E6</f>
        <v>37</v>
      </c>
      <c r="F6" s="43">
        <f>LTN!F6+LPN!F6</f>
        <v>0</v>
      </c>
      <c r="G6" s="43">
        <f>LTN!G6+LPN!G6</f>
        <v>0</v>
      </c>
      <c r="H6" s="43">
        <f>LTN!H6+LPN!H6</f>
        <v>2</v>
      </c>
      <c r="I6" s="43">
        <f>LTN!I6+LPN!I6</f>
        <v>0</v>
      </c>
      <c r="J6" s="43">
        <f>LTN!J6+LPN!J6</f>
        <v>7</v>
      </c>
      <c r="K6" s="43">
        <f>LTN!K6+LPN!K6</f>
        <v>1</v>
      </c>
      <c r="L6" s="43">
        <f>LTN!L6+LPN!L6</f>
        <v>2</v>
      </c>
      <c r="M6" s="43">
        <f>LTN!M6+LPN!M6</f>
        <v>0</v>
      </c>
      <c r="N6" s="43">
        <f>LTN!N6+LPN!N6</f>
        <v>0</v>
      </c>
      <c r="O6" s="43">
        <f>LTN!O6+LPN!O6</f>
        <v>1</v>
      </c>
      <c r="P6" s="43">
        <f>LTN!P6+LPN!P6</f>
        <v>4</v>
      </c>
      <c r="Q6" s="43">
        <f>LTN!Q6+LPN!Q6</f>
        <v>2</v>
      </c>
      <c r="R6" s="43">
        <f>LTN!R6+LPN!R6</f>
        <v>15</v>
      </c>
      <c r="S6" s="43">
        <f>LTN!S6+LPN!S6</f>
        <v>3</v>
      </c>
      <c r="T6" s="1" t="str">
        <f>VLOOKUP(B6,Param!B:E,4,FALSE)</f>
        <v>Ariège</v>
      </c>
      <c r="U6" s="1">
        <f t="shared" si="0"/>
        <v>0</v>
      </c>
      <c r="V6" s="1">
        <f t="shared" si="1"/>
        <v>2</v>
      </c>
      <c r="W6" s="1">
        <f t="shared" si="2"/>
        <v>8</v>
      </c>
      <c r="X6" s="1">
        <f t="shared" si="3"/>
        <v>2</v>
      </c>
      <c r="Y6" s="1">
        <f t="shared" si="4"/>
        <v>1</v>
      </c>
      <c r="Z6" s="1">
        <f t="shared" si="5"/>
        <v>6</v>
      </c>
      <c r="AA6" s="1">
        <f t="shared" si="6"/>
        <v>18</v>
      </c>
      <c r="AC6" s="1">
        <f t="shared" si="7"/>
        <v>30</v>
      </c>
      <c r="AD6" s="1">
        <f t="shared" si="8"/>
        <v>7</v>
      </c>
    </row>
    <row r="7" spans="1:33" ht="15.9" customHeight="1" x14ac:dyDescent="0.3">
      <c r="A7" s="4">
        <v>11090019</v>
      </c>
      <c r="B7" s="4" t="str">
        <f>VLOOKUP(A7,Param!A:B,2,FALSE)</f>
        <v>TENNIS DE TABLE CRITOURIEN</v>
      </c>
      <c r="C7" s="2">
        <f>LTN!C7+LPN!C7</f>
        <v>46</v>
      </c>
      <c r="D7" s="2">
        <f>LTN!D7+LPN!D7</f>
        <v>7</v>
      </c>
      <c r="E7" s="2">
        <f>LTN!E7+LPN!E7</f>
        <v>53</v>
      </c>
      <c r="F7" s="43">
        <f>LTN!F7+LPN!F7</f>
        <v>2</v>
      </c>
      <c r="G7" s="43">
        <f>LTN!G7+LPN!G7</f>
        <v>0</v>
      </c>
      <c r="H7" s="43">
        <f>LTN!H7+LPN!H7</f>
        <v>1</v>
      </c>
      <c r="I7" s="43">
        <f>LTN!I7+LPN!I7</f>
        <v>0</v>
      </c>
      <c r="J7" s="43">
        <f>LTN!J7+LPN!J7</f>
        <v>5</v>
      </c>
      <c r="K7" s="43">
        <f>LTN!K7+LPN!K7</f>
        <v>1</v>
      </c>
      <c r="L7" s="43">
        <f>LTN!L7+LPN!L7</f>
        <v>4</v>
      </c>
      <c r="M7" s="43">
        <f>LTN!M7+LPN!M7</f>
        <v>1</v>
      </c>
      <c r="N7" s="43">
        <f>LTN!N7+LPN!N7</f>
        <v>3</v>
      </c>
      <c r="O7" s="43">
        <f>LTN!O7+LPN!O7</f>
        <v>0</v>
      </c>
      <c r="P7" s="43">
        <f>LTN!P7+LPN!P7</f>
        <v>10</v>
      </c>
      <c r="Q7" s="43">
        <f>LTN!Q7+LPN!Q7</f>
        <v>1</v>
      </c>
      <c r="R7" s="43">
        <f>LTN!R7+LPN!R7</f>
        <v>21</v>
      </c>
      <c r="S7" s="43">
        <f>LTN!S7+LPN!S7</f>
        <v>4</v>
      </c>
      <c r="T7" s="1" t="str">
        <f>VLOOKUP(B7,Param!B:E,4,FALSE)</f>
        <v>Ariège</v>
      </c>
      <c r="U7" s="1">
        <f t="shared" si="0"/>
        <v>2</v>
      </c>
      <c r="V7" s="1">
        <f t="shared" si="1"/>
        <v>1</v>
      </c>
      <c r="W7" s="1">
        <f t="shared" si="2"/>
        <v>6</v>
      </c>
      <c r="X7" s="1">
        <f t="shared" si="3"/>
        <v>5</v>
      </c>
      <c r="Y7" s="1">
        <f t="shared" si="4"/>
        <v>3</v>
      </c>
      <c r="Z7" s="1">
        <f t="shared" si="5"/>
        <v>11</v>
      </c>
      <c r="AA7" s="1">
        <f t="shared" si="6"/>
        <v>25</v>
      </c>
      <c r="AC7" s="1">
        <f t="shared" si="7"/>
        <v>46</v>
      </c>
      <c r="AD7" s="1">
        <f t="shared" si="8"/>
        <v>7</v>
      </c>
    </row>
    <row r="8" spans="1:33" ht="15.9" customHeight="1" x14ac:dyDescent="0.3">
      <c r="A8" s="4">
        <v>11110001</v>
      </c>
      <c r="B8" s="4" t="str">
        <f>VLOOKUP(A8,Param!A:B,2,FALSE)</f>
        <v>NEVIAN TT 2001</v>
      </c>
      <c r="C8" s="2">
        <f>LTN!C8+LPN!C8</f>
        <v>22</v>
      </c>
      <c r="D8" s="2">
        <f>LTN!D8+LPN!D8</f>
        <v>6</v>
      </c>
      <c r="E8" s="2">
        <f>LTN!E8+LPN!E8</f>
        <v>28</v>
      </c>
      <c r="F8" s="43">
        <f>LTN!F8+LPN!F8</f>
        <v>1</v>
      </c>
      <c r="G8" s="43">
        <f>LTN!G8+LPN!G8</f>
        <v>0</v>
      </c>
      <c r="H8" s="43">
        <f>LTN!H8+LPN!H8</f>
        <v>1</v>
      </c>
      <c r="I8" s="43">
        <f>LTN!I8+LPN!I8</f>
        <v>0</v>
      </c>
      <c r="J8" s="43">
        <f>LTN!J8+LPN!J8</f>
        <v>0</v>
      </c>
      <c r="K8" s="43">
        <f>LTN!K8+LPN!K8</f>
        <v>1</v>
      </c>
      <c r="L8" s="43">
        <f>LTN!L8+LPN!L8</f>
        <v>4</v>
      </c>
      <c r="M8" s="43">
        <f>LTN!M8+LPN!M8</f>
        <v>0</v>
      </c>
      <c r="N8" s="43">
        <f>LTN!N8+LPN!N8</f>
        <v>1</v>
      </c>
      <c r="O8" s="43">
        <f>LTN!O8+LPN!O8</f>
        <v>0</v>
      </c>
      <c r="P8" s="43">
        <f>LTN!P8+LPN!P8</f>
        <v>3</v>
      </c>
      <c r="Q8" s="43">
        <f>LTN!Q8+LPN!Q8</f>
        <v>0</v>
      </c>
      <c r="R8" s="43">
        <f>LTN!R8+LPN!R8</f>
        <v>12</v>
      </c>
      <c r="S8" s="43">
        <f>LTN!S8+LPN!S8</f>
        <v>5</v>
      </c>
      <c r="T8" s="1" t="str">
        <f>VLOOKUP(B8,Param!B:E,4,FALSE)</f>
        <v>Aude</v>
      </c>
      <c r="U8" s="1">
        <f t="shared" si="0"/>
        <v>1</v>
      </c>
      <c r="V8" s="1">
        <f t="shared" si="1"/>
        <v>1</v>
      </c>
      <c r="W8" s="1">
        <f t="shared" si="2"/>
        <v>1</v>
      </c>
      <c r="X8" s="1">
        <f t="shared" si="3"/>
        <v>4</v>
      </c>
      <c r="Y8" s="1">
        <f t="shared" si="4"/>
        <v>1</v>
      </c>
      <c r="Z8" s="1">
        <f t="shared" si="5"/>
        <v>3</v>
      </c>
      <c r="AA8" s="1">
        <f t="shared" si="6"/>
        <v>17</v>
      </c>
      <c r="AC8" s="1">
        <f t="shared" si="7"/>
        <v>22</v>
      </c>
      <c r="AD8" s="1">
        <f t="shared" si="8"/>
        <v>6</v>
      </c>
    </row>
    <row r="9" spans="1:33" ht="15.9" customHeight="1" x14ac:dyDescent="0.3">
      <c r="A9" s="4">
        <v>11110009</v>
      </c>
      <c r="B9" s="4" t="str">
        <f>VLOOKUP(A9,Param!A:B,2,FALSE)</f>
        <v>LIMOUX TT</v>
      </c>
      <c r="C9" s="2">
        <f>LTN!C9+LPN!C9</f>
        <v>33</v>
      </c>
      <c r="D9" s="2">
        <f>LTN!D9+LPN!D9</f>
        <v>2</v>
      </c>
      <c r="E9" s="2">
        <f>LTN!E9+LPN!E9</f>
        <v>35</v>
      </c>
      <c r="F9" s="43">
        <f>LTN!F9+LPN!F9</f>
        <v>0</v>
      </c>
      <c r="G9" s="43">
        <f>LTN!G9+LPN!G9</f>
        <v>0</v>
      </c>
      <c r="H9" s="43">
        <f>LTN!H9+LPN!H9</f>
        <v>0</v>
      </c>
      <c r="I9" s="43">
        <f>LTN!I9+LPN!I9</f>
        <v>0</v>
      </c>
      <c r="J9" s="43">
        <f>LTN!J9+LPN!J9</f>
        <v>5</v>
      </c>
      <c r="K9" s="43">
        <f>LTN!K9+LPN!K9</f>
        <v>0</v>
      </c>
      <c r="L9" s="43">
        <f>LTN!L9+LPN!L9</f>
        <v>1</v>
      </c>
      <c r="M9" s="43">
        <f>LTN!M9+LPN!M9</f>
        <v>1</v>
      </c>
      <c r="N9" s="43">
        <f>LTN!N9+LPN!N9</f>
        <v>2</v>
      </c>
      <c r="O9" s="43">
        <f>LTN!O9+LPN!O9</f>
        <v>0</v>
      </c>
      <c r="P9" s="43">
        <f>LTN!P9+LPN!P9</f>
        <v>8</v>
      </c>
      <c r="Q9" s="43">
        <f>LTN!Q9+LPN!Q9</f>
        <v>1</v>
      </c>
      <c r="R9" s="43">
        <f>LTN!R9+LPN!R9</f>
        <v>17</v>
      </c>
      <c r="S9" s="43">
        <f>LTN!S9+LPN!S9</f>
        <v>0</v>
      </c>
      <c r="T9" s="1" t="str">
        <f>VLOOKUP(B9,Param!B:E,4,FALSE)</f>
        <v>Aude</v>
      </c>
      <c r="U9" s="1">
        <f t="shared" si="0"/>
        <v>0</v>
      </c>
      <c r="V9" s="1">
        <f t="shared" si="1"/>
        <v>0</v>
      </c>
      <c r="W9" s="1">
        <f t="shared" si="2"/>
        <v>5</v>
      </c>
      <c r="X9" s="1">
        <f t="shared" si="3"/>
        <v>2</v>
      </c>
      <c r="Y9" s="1">
        <f t="shared" si="4"/>
        <v>2</v>
      </c>
      <c r="Z9" s="1">
        <f t="shared" si="5"/>
        <v>9</v>
      </c>
      <c r="AA9" s="1">
        <f t="shared" si="6"/>
        <v>17</v>
      </c>
      <c r="AC9" s="1">
        <f t="shared" si="7"/>
        <v>33</v>
      </c>
      <c r="AD9" s="1">
        <f t="shared" si="8"/>
        <v>2</v>
      </c>
    </row>
    <row r="10" spans="1:33" ht="15.9" customHeight="1" x14ac:dyDescent="0.3">
      <c r="A10" s="4">
        <v>11110013</v>
      </c>
      <c r="B10" s="4" t="str">
        <f>VLOOKUP(A10,Param!A:B,2,FALSE)</f>
        <v>TREBES  TT</v>
      </c>
      <c r="C10" s="2">
        <f>LTN!C10+LPN!C10</f>
        <v>55</v>
      </c>
      <c r="D10" s="2">
        <f>LTN!D10+LPN!D10</f>
        <v>7</v>
      </c>
      <c r="E10" s="2">
        <f>LTN!E10+LPN!E10</f>
        <v>62</v>
      </c>
      <c r="F10" s="43">
        <f>LTN!F10+LPN!F10</f>
        <v>3</v>
      </c>
      <c r="G10" s="43">
        <f>LTN!G10+LPN!G10</f>
        <v>0</v>
      </c>
      <c r="H10" s="43">
        <f>LTN!H10+LPN!H10</f>
        <v>1</v>
      </c>
      <c r="I10" s="43">
        <f>LTN!I10+LPN!I10</f>
        <v>2</v>
      </c>
      <c r="J10" s="43">
        <f>LTN!J10+LPN!J10</f>
        <v>2</v>
      </c>
      <c r="K10" s="43">
        <f>LTN!K10+LPN!K10</f>
        <v>1</v>
      </c>
      <c r="L10" s="43">
        <f>LTN!L10+LPN!L10</f>
        <v>4</v>
      </c>
      <c r="M10" s="43">
        <f>LTN!M10+LPN!M10</f>
        <v>0</v>
      </c>
      <c r="N10" s="43">
        <f>LTN!N10+LPN!N10</f>
        <v>1</v>
      </c>
      <c r="O10" s="43">
        <f>LTN!O10+LPN!O10</f>
        <v>0</v>
      </c>
      <c r="P10" s="43">
        <f>LTN!P10+LPN!P10</f>
        <v>9</v>
      </c>
      <c r="Q10" s="43">
        <f>LTN!Q10+LPN!Q10</f>
        <v>2</v>
      </c>
      <c r="R10" s="43">
        <f>LTN!R10+LPN!R10</f>
        <v>35</v>
      </c>
      <c r="S10" s="43">
        <f>LTN!S10+LPN!S10</f>
        <v>2</v>
      </c>
      <c r="T10" s="1" t="str">
        <f>VLOOKUP(B10,Param!B:E,4,FALSE)</f>
        <v>Aude</v>
      </c>
      <c r="U10" s="1">
        <f t="shared" si="0"/>
        <v>3</v>
      </c>
      <c r="V10" s="1">
        <f t="shared" si="1"/>
        <v>3</v>
      </c>
      <c r="W10" s="1">
        <f t="shared" si="2"/>
        <v>3</v>
      </c>
      <c r="X10" s="1">
        <f t="shared" si="3"/>
        <v>4</v>
      </c>
      <c r="Y10" s="1">
        <f t="shared" si="4"/>
        <v>1</v>
      </c>
      <c r="Z10" s="1">
        <f t="shared" si="5"/>
        <v>11</v>
      </c>
      <c r="AA10" s="1">
        <f t="shared" si="6"/>
        <v>37</v>
      </c>
      <c r="AC10" s="1">
        <f t="shared" si="7"/>
        <v>55</v>
      </c>
      <c r="AD10" s="1">
        <f t="shared" si="8"/>
        <v>7</v>
      </c>
    </row>
    <row r="11" spans="1:33" ht="15.9" customHeight="1" x14ac:dyDescent="0.3">
      <c r="A11" s="4">
        <v>11110015</v>
      </c>
      <c r="B11" s="4" t="str">
        <f>VLOOKUP(A11,Param!A:B,2,FALSE)</f>
        <v>LEZIGNAN CORBIERES MJC TT</v>
      </c>
      <c r="C11" s="2">
        <f>LTN!C11+LPN!C11</f>
        <v>26</v>
      </c>
      <c r="D11" s="2">
        <f>LTN!D11+LPN!D11</f>
        <v>8</v>
      </c>
      <c r="E11" s="2">
        <f>LTN!E11+LPN!E11</f>
        <v>34</v>
      </c>
      <c r="F11" s="43">
        <f>LTN!F11+LPN!F11</f>
        <v>1</v>
      </c>
      <c r="G11" s="43">
        <f>LTN!G11+LPN!G11</f>
        <v>1</v>
      </c>
      <c r="H11" s="43">
        <f>LTN!H11+LPN!H11</f>
        <v>2</v>
      </c>
      <c r="I11" s="43">
        <f>LTN!I11+LPN!I11</f>
        <v>2</v>
      </c>
      <c r="J11" s="43">
        <f>LTN!J11+LPN!J11</f>
        <v>2</v>
      </c>
      <c r="K11" s="43">
        <f>LTN!K11+LPN!K11</f>
        <v>0</v>
      </c>
      <c r="L11" s="43">
        <f>LTN!L11+LPN!L11</f>
        <v>2</v>
      </c>
      <c r="M11" s="43">
        <f>LTN!M11+LPN!M11</f>
        <v>0</v>
      </c>
      <c r="N11" s="43">
        <f>LTN!N11+LPN!N11</f>
        <v>1</v>
      </c>
      <c r="O11" s="43">
        <f>LTN!O11+LPN!O11</f>
        <v>0</v>
      </c>
      <c r="P11" s="43">
        <f>LTN!P11+LPN!P11</f>
        <v>5</v>
      </c>
      <c r="Q11" s="43">
        <f>LTN!Q11+LPN!Q11</f>
        <v>1</v>
      </c>
      <c r="R11" s="43">
        <f>LTN!R11+LPN!R11</f>
        <v>13</v>
      </c>
      <c r="S11" s="43">
        <f>LTN!S11+LPN!S11</f>
        <v>4</v>
      </c>
      <c r="T11" s="1" t="str">
        <f>VLOOKUP(B11,Param!B:E,4,FALSE)</f>
        <v>Aude</v>
      </c>
      <c r="U11" s="1">
        <f t="shared" si="0"/>
        <v>2</v>
      </c>
      <c r="V11" s="1">
        <f t="shared" si="1"/>
        <v>4</v>
      </c>
      <c r="W11" s="1">
        <f t="shared" si="2"/>
        <v>2</v>
      </c>
      <c r="X11" s="1">
        <f t="shared" si="3"/>
        <v>2</v>
      </c>
      <c r="Y11" s="1">
        <f t="shared" si="4"/>
        <v>1</v>
      </c>
      <c r="Z11" s="1">
        <f t="shared" si="5"/>
        <v>6</v>
      </c>
      <c r="AA11" s="1">
        <f t="shared" si="6"/>
        <v>17</v>
      </c>
      <c r="AC11" s="1">
        <f t="shared" si="7"/>
        <v>26</v>
      </c>
      <c r="AD11" s="1">
        <f t="shared" si="8"/>
        <v>8</v>
      </c>
    </row>
    <row r="12" spans="1:33" ht="15.9" customHeight="1" x14ac:dyDescent="0.3">
      <c r="A12" s="4">
        <v>11110023</v>
      </c>
      <c r="B12" s="4" t="str">
        <f>VLOOKUP(A12,Param!A:B,2,FALSE)</f>
        <v>CARCASSONNE MJC PONGISTE</v>
      </c>
      <c r="C12" s="2">
        <f>LTN!C12+LPN!C12</f>
        <v>33</v>
      </c>
      <c r="D12" s="2">
        <f>LTN!D12+LPN!D12</f>
        <v>5</v>
      </c>
      <c r="E12" s="2">
        <f>LTN!E12+LPN!E12</f>
        <v>38</v>
      </c>
      <c r="F12" s="43">
        <f>LTN!F12+LPN!F12</f>
        <v>1</v>
      </c>
      <c r="G12" s="43">
        <f>LTN!G12+LPN!G12</f>
        <v>0</v>
      </c>
      <c r="H12" s="43">
        <f>LTN!H12+LPN!H12</f>
        <v>1</v>
      </c>
      <c r="I12" s="43">
        <f>LTN!I12+LPN!I12</f>
        <v>0</v>
      </c>
      <c r="J12" s="43">
        <f>LTN!J12+LPN!J12</f>
        <v>6</v>
      </c>
      <c r="K12" s="43">
        <f>LTN!K12+LPN!K12</f>
        <v>2</v>
      </c>
      <c r="L12" s="43">
        <f>LTN!L12+LPN!L12</f>
        <v>2</v>
      </c>
      <c r="M12" s="43">
        <f>LTN!M12+LPN!M12</f>
        <v>0</v>
      </c>
      <c r="N12" s="43">
        <f>LTN!N12+LPN!N12</f>
        <v>0</v>
      </c>
      <c r="O12" s="43">
        <f>LTN!O12+LPN!O12</f>
        <v>0</v>
      </c>
      <c r="P12" s="43">
        <f>LTN!P12+LPN!P12</f>
        <v>5</v>
      </c>
      <c r="Q12" s="43">
        <f>LTN!Q12+LPN!Q12</f>
        <v>1</v>
      </c>
      <c r="R12" s="43">
        <f>LTN!R12+LPN!R12</f>
        <v>18</v>
      </c>
      <c r="S12" s="43">
        <f>LTN!S12+LPN!S12</f>
        <v>2</v>
      </c>
      <c r="T12" s="1" t="str">
        <f>VLOOKUP(B12,Param!B:E,4,FALSE)</f>
        <v>Aude</v>
      </c>
      <c r="U12" s="1">
        <f t="shared" si="0"/>
        <v>1</v>
      </c>
      <c r="V12" s="1">
        <f t="shared" si="1"/>
        <v>1</v>
      </c>
      <c r="W12" s="1">
        <f t="shared" si="2"/>
        <v>8</v>
      </c>
      <c r="X12" s="1">
        <f t="shared" si="3"/>
        <v>2</v>
      </c>
      <c r="Y12" s="1">
        <f t="shared" si="4"/>
        <v>0</v>
      </c>
      <c r="Z12" s="1">
        <f t="shared" si="5"/>
        <v>6</v>
      </c>
      <c r="AA12" s="1">
        <f t="shared" si="6"/>
        <v>20</v>
      </c>
      <c r="AC12" s="1">
        <f t="shared" si="7"/>
        <v>33</v>
      </c>
      <c r="AD12" s="1">
        <f t="shared" si="8"/>
        <v>5</v>
      </c>
    </row>
    <row r="13" spans="1:33" ht="15.9" customHeight="1" x14ac:dyDescent="0.3">
      <c r="A13" s="4">
        <v>11110024</v>
      </c>
      <c r="B13" s="4" t="str">
        <f>VLOOKUP(A13,Param!A:B,2,FALSE)</f>
        <v>MJC GRUISSAN TENNIS DE TABLE</v>
      </c>
      <c r="C13" s="2">
        <f>LTN!C13+LPN!C13</f>
        <v>17</v>
      </c>
      <c r="D13" s="2">
        <f>LTN!D13+LPN!D13</f>
        <v>9</v>
      </c>
      <c r="E13" s="2">
        <f>LTN!E13+LPN!E13</f>
        <v>26</v>
      </c>
      <c r="F13" s="43">
        <f>LTN!F13+LPN!F13</f>
        <v>2</v>
      </c>
      <c r="G13" s="43">
        <f>LTN!G13+LPN!G13</f>
        <v>0</v>
      </c>
      <c r="H13" s="43">
        <f>LTN!H13+LPN!H13</f>
        <v>0</v>
      </c>
      <c r="I13" s="43">
        <f>LTN!I13+LPN!I13</f>
        <v>0</v>
      </c>
      <c r="J13" s="43">
        <f>LTN!J13+LPN!J13</f>
        <v>1</v>
      </c>
      <c r="K13" s="43">
        <f>LTN!K13+LPN!K13</f>
        <v>1</v>
      </c>
      <c r="L13" s="43">
        <f>LTN!L13+LPN!L13</f>
        <v>0</v>
      </c>
      <c r="M13" s="43">
        <f>LTN!M13+LPN!M13</f>
        <v>0</v>
      </c>
      <c r="N13" s="43">
        <f>LTN!N13+LPN!N13</f>
        <v>0</v>
      </c>
      <c r="O13" s="43">
        <f>LTN!O13+LPN!O13</f>
        <v>1</v>
      </c>
      <c r="P13" s="43">
        <f>LTN!P13+LPN!P13</f>
        <v>2</v>
      </c>
      <c r="Q13" s="43">
        <f>LTN!Q13+LPN!Q13</f>
        <v>0</v>
      </c>
      <c r="R13" s="43">
        <f>LTN!R13+LPN!R13</f>
        <v>12</v>
      </c>
      <c r="S13" s="43">
        <f>LTN!S13+LPN!S13</f>
        <v>7</v>
      </c>
      <c r="T13" s="1" t="str">
        <f>VLOOKUP(B13,Param!B:E,4,FALSE)</f>
        <v>Aude</v>
      </c>
      <c r="U13" s="1">
        <f t="shared" si="0"/>
        <v>2</v>
      </c>
      <c r="V13" s="1">
        <f t="shared" si="1"/>
        <v>0</v>
      </c>
      <c r="W13" s="1">
        <f t="shared" si="2"/>
        <v>2</v>
      </c>
      <c r="X13" s="1">
        <f t="shared" si="3"/>
        <v>0</v>
      </c>
      <c r="Y13" s="1">
        <f t="shared" si="4"/>
        <v>1</v>
      </c>
      <c r="Z13" s="1">
        <f t="shared" si="5"/>
        <v>2</v>
      </c>
      <c r="AA13" s="1">
        <f t="shared" si="6"/>
        <v>19</v>
      </c>
      <c r="AC13" s="1">
        <f t="shared" si="7"/>
        <v>17</v>
      </c>
      <c r="AD13" s="1">
        <f t="shared" si="8"/>
        <v>9</v>
      </c>
    </row>
    <row r="14" spans="1:33" ht="15.9" customHeight="1" x14ac:dyDescent="0.3">
      <c r="A14" s="4">
        <v>11110027</v>
      </c>
      <c r="B14" s="4" t="str">
        <f>VLOOKUP(A14,Param!A:B,2,FALSE)</f>
        <v>NARBONNE Tennis de Table</v>
      </c>
      <c r="C14" s="2">
        <f>LTN!C14+LPN!C14</f>
        <v>89</v>
      </c>
      <c r="D14" s="2">
        <f>LTN!D14+LPN!D14</f>
        <v>18</v>
      </c>
      <c r="E14" s="2">
        <f>LTN!E14+LPN!E14</f>
        <v>107</v>
      </c>
      <c r="F14" s="43">
        <f>LTN!F14+LPN!F14</f>
        <v>1</v>
      </c>
      <c r="G14" s="43">
        <f>LTN!G14+LPN!G14</f>
        <v>1</v>
      </c>
      <c r="H14" s="43">
        <f>LTN!H14+LPN!H14</f>
        <v>3</v>
      </c>
      <c r="I14" s="43">
        <f>LTN!I14+LPN!I14</f>
        <v>3</v>
      </c>
      <c r="J14" s="43">
        <f>LTN!J14+LPN!J14</f>
        <v>11</v>
      </c>
      <c r="K14" s="43">
        <f>LTN!K14+LPN!K14</f>
        <v>0</v>
      </c>
      <c r="L14" s="43">
        <f>LTN!L14+LPN!L14</f>
        <v>10</v>
      </c>
      <c r="M14" s="43">
        <f>LTN!M14+LPN!M14</f>
        <v>1</v>
      </c>
      <c r="N14" s="43">
        <f>LTN!N14+LPN!N14</f>
        <v>9</v>
      </c>
      <c r="O14" s="43">
        <f>LTN!O14+LPN!O14</f>
        <v>0</v>
      </c>
      <c r="P14" s="43">
        <f>LTN!P14+LPN!P14</f>
        <v>19</v>
      </c>
      <c r="Q14" s="43">
        <f>LTN!Q14+LPN!Q14</f>
        <v>4</v>
      </c>
      <c r="R14" s="43">
        <f>LTN!R14+LPN!R14</f>
        <v>36</v>
      </c>
      <c r="S14" s="43">
        <f>LTN!S14+LPN!S14</f>
        <v>9</v>
      </c>
      <c r="T14" s="1" t="str">
        <f>VLOOKUP(B14,Param!B:E,4,FALSE)</f>
        <v>Aude</v>
      </c>
      <c r="U14" s="1">
        <f t="shared" si="0"/>
        <v>2</v>
      </c>
      <c r="V14" s="1">
        <f t="shared" si="1"/>
        <v>6</v>
      </c>
      <c r="W14" s="1">
        <f t="shared" si="2"/>
        <v>11</v>
      </c>
      <c r="X14" s="1">
        <f t="shared" si="3"/>
        <v>11</v>
      </c>
      <c r="Y14" s="1">
        <f t="shared" si="4"/>
        <v>9</v>
      </c>
      <c r="Z14" s="1">
        <f t="shared" si="5"/>
        <v>23</v>
      </c>
      <c r="AA14" s="1">
        <f t="shared" si="6"/>
        <v>45</v>
      </c>
      <c r="AC14" s="1">
        <f t="shared" si="7"/>
        <v>89</v>
      </c>
      <c r="AD14" s="1">
        <f t="shared" si="8"/>
        <v>18</v>
      </c>
    </row>
    <row r="15" spans="1:33" ht="15.9" customHeight="1" x14ac:dyDescent="0.3">
      <c r="A15" s="4">
        <v>11110028</v>
      </c>
      <c r="B15" s="4" t="str">
        <f>VLOOKUP(A15,Param!A:B,2,FALSE)</f>
        <v>CAVES LEUCATE TENNIS DE TABLE</v>
      </c>
      <c r="C15" s="2">
        <f>LTN!C15+LPN!C15</f>
        <v>15</v>
      </c>
      <c r="D15" s="2">
        <f>LTN!D15+LPN!D15</f>
        <v>3</v>
      </c>
      <c r="E15" s="2">
        <f>LTN!E15+LPN!E15</f>
        <v>18</v>
      </c>
      <c r="F15" s="43">
        <f>LTN!F15+LPN!F15</f>
        <v>0</v>
      </c>
      <c r="G15" s="43">
        <f>LTN!G15+LPN!G15</f>
        <v>0</v>
      </c>
      <c r="H15" s="43">
        <f>LTN!H15+LPN!H15</f>
        <v>0</v>
      </c>
      <c r="I15" s="43">
        <f>LTN!I15+LPN!I15</f>
        <v>0</v>
      </c>
      <c r="J15" s="43">
        <f>LTN!J15+LPN!J15</f>
        <v>0</v>
      </c>
      <c r="K15" s="43">
        <f>LTN!K15+LPN!K15</f>
        <v>0</v>
      </c>
      <c r="L15" s="43">
        <f>LTN!L15+LPN!L15</f>
        <v>0</v>
      </c>
      <c r="M15" s="43">
        <f>LTN!M15+LPN!M15</f>
        <v>0</v>
      </c>
      <c r="N15" s="43">
        <f>LTN!N15+LPN!N15</f>
        <v>0</v>
      </c>
      <c r="O15" s="43">
        <f>LTN!O15+LPN!O15</f>
        <v>0</v>
      </c>
      <c r="P15" s="43">
        <f>LTN!P15+LPN!P15</f>
        <v>4</v>
      </c>
      <c r="Q15" s="43">
        <f>LTN!Q15+LPN!Q15</f>
        <v>0</v>
      </c>
      <c r="R15" s="43">
        <f>LTN!R15+LPN!R15</f>
        <v>11</v>
      </c>
      <c r="S15" s="43">
        <f>LTN!S15+LPN!S15</f>
        <v>3</v>
      </c>
      <c r="T15" s="1" t="str">
        <f>VLOOKUP(B15,Param!B:E,4,FALSE)</f>
        <v>Aude</v>
      </c>
      <c r="U15" s="1">
        <f t="shared" si="0"/>
        <v>0</v>
      </c>
      <c r="V15" s="1">
        <f t="shared" si="1"/>
        <v>0</v>
      </c>
      <c r="W15" s="1">
        <f t="shared" si="2"/>
        <v>0</v>
      </c>
      <c r="X15" s="1">
        <f t="shared" si="3"/>
        <v>0</v>
      </c>
      <c r="Y15" s="1">
        <f t="shared" si="4"/>
        <v>0</v>
      </c>
      <c r="Z15" s="1">
        <f t="shared" si="5"/>
        <v>4</v>
      </c>
      <c r="AA15" s="1">
        <f t="shared" si="6"/>
        <v>14</v>
      </c>
      <c r="AC15" s="1">
        <f t="shared" si="7"/>
        <v>15</v>
      </c>
      <c r="AD15" s="1">
        <f t="shared" si="8"/>
        <v>3</v>
      </c>
    </row>
    <row r="16" spans="1:33" ht="15.9" customHeight="1" x14ac:dyDescent="0.3">
      <c r="A16" s="4">
        <v>11110029</v>
      </c>
      <c r="B16" s="4" t="str">
        <f>VLOOKUP(A16,Param!A:B,2,FALSE)</f>
        <v>Tennis De Table Village Passion</v>
      </c>
      <c r="C16" s="2">
        <f>LTN!C16+LPN!C16</f>
        <v>15</v>
      </c>
      <c r="D16" s="2">
        <f>LTN!D16+LPN!D16</f>
        <v>3</v>
      </c>
      <c r="E16" s="2">
        <f>LTN!E16+LPN!E16</f>
        <v>18</v>
      </c>
      <c r="F16" s="43">
        <f>LTN!F16+LPN!F16</f>
        <v>0</v>
      </c>
      <c r="G16" s="43">
        <f>LTN!G16+LPN!G16</f>
        <v>0</v>
      </c>
      <c r="H16" s="43">
        <f>LTN!H16+LPN!H16</f>
        <v>0</v>
      </c>
      <c r="I16" s="43">
        <f>LTN!I16+LPN!I16</f>
        <v>0</v>
      </c>
      <c r="J16" s="43">
        <f>LTN!J16+LPN!J16</f>
        <v>1</v>
      </c>
      <c r="K16" s="43">
        <f>LTN!K16+LPN!K16</f>
        <v>0</v>
      </c>
      <c r="L16" s="43">
        <f>LTN!L16+LPN!L16</f>
        <v>3</v>
      </c>
      <c r="M16" s="43">
        <f>LTN!M16+LPN!M16</f>
        <v>0</v>
      </c>
      <c r="N16" s="43">
        <f>LTN!N16+LPN!N16</f>
        <v>0</v>
      </c>
      <c r="O16" s="43">
        <f>LTN!O16+LPN!O16</f>
        <v>0</v>
      </c>
      <c r="P16" s="43">
        <f>LTN!P16+LPN!P16</f>
        <v>1</v>
      </c>
      <c r="Q16" s="43">
        <f>LTN!Q16+LPN!Q16</f>
        <v>1</v>
      </c>
      <c r="R16" s="43">
        <f>LTN!R16+LPN!R16</f>
        <v>10</v>
      </c>
      <c r="S16" s="43">
        <f>LTN!S16+LPN!S16</f>
        <v>2</v>
      </c>
      <c r="T16" s="1" t="str">
        <f>VLOOKUP(B16,Param!B:E,4,FALSE)</f>
        <v>Aude</v>
      </c>
      <c r="U16" s="1">
        <f t="shared" si="0"/>
        <v>0</v>
      </c>
      <c r="V16" s="1">
        <f t="shared" si="1"/>
        <v>0</v>
      </c>
      <c r="W16" s="1">
        <f t="shared" si="2"/>
        <v>1</v>
      </c>
      <c r="X16" s="1">
        <f t="shared" si="3"/>
        <v>3</v>
      </c>
      <c r="Y16" s="1">
        <f t="shared" si="4"/>
        <v>0</v>
      </c>
      <c r="Z16" s="1">
        <f t="shared" si="5"/>
        <v>2</v>
      </c>
      <c r="AA16" s="1">
        <f t="shared" si="6"/>
        <v>12</v>
      </c>
      <c r="AC16" s="1">
        <f t="shared" si="7"/>
        <v>15</v>
      </c>
      <c r="AD16" s="1">
        <f t="shared" si="8"/>
        <v>3</v>
      </c>
    </row>
    <row r="17" spans="1:30" ht="15.9" customHeight="1" x14ac:dyDescent="0.3">
      <c r="A17" s="4">
        <v>11110032</v>
      </c>
      <c r="B17" s="4" t="str">
        <f>VLOOKUP(A17,Param!A:B,2,FALSE)</f>
        <v>Sigean Tennis de Table</v>
      </c>
      <c r="C17" s="2">
        <f>LTN!C17+LPN!C17</f>
        <v>18</v>
      </c>
      <c r="D17" s="2">
        <f>LTN!D17+LPN!D17</f>
        <v>0</v>
      </c>
      <c r="E17" s="2">
        <f>LTN!E17+LPN!E17</f>
        <v>18</v>
      </c>
      <c r="F17" s="43">
        <f>LTN!F17+LPN!F17</f>
        <v>1</v>
      </c>
      <c r="G17" s="43">
        <f>LTN!G17+LPN!G17</f>
        <v>0</v>
      </c>
      <c r="H17" s="43">
        <f>LTN!H17+LPN!H17</f>
        <v>1</v>
      </c>
      <c r="I17" s="43">
        <f>LTN!I17+LPN!I17</f>
        <v>0</v>
      </c>
      <c r="J17" s="43">
        <f>LTN!J17+LPN!J17</f>
        <v>6</v>
      </c>
      <c r="K17" s="43">
        <f>LTN!K17+LPN!K17</f>
        <v>0</v>
      </c>
      <c r="L17" s="43">
        <f>LTN!L17+LPN!L17</f>
        <v>1</v>
      </c>
      <c r="M17" s="43">
        <f>LTN!M17+LPN!M17</f>
        <v>0</v>
      </c>
      <c r="N17" s="43">
        <f>LTN!N17+LPN!N17</f>
        <v>0</v>
      </c>
      <c r="O17" s="43">
        <f>LTN!O17+LPN!O17</f>
        <v>0</v>
      </c>
      <c r="P17" s="43">
        <f>LTN!P17+LPN!P17</f>
        <v>0</v>
      </c>
      <c r="Q17" s="43">
        <f>LTN!Q17+LPN!Q17</f>
        <v>0</v>
      </c>
      <c r="R17" s="43">
        <f>LTN!R17+LPN!R17</f>
        <v>9</v>
      </c>
      <c r="S17" s="43">
        <f>LTN!S17+LPN!S17</f>
        <v>0</v>
      </c>
      <c r="T17" s="1" t="str">
        <f>VLOOKUP(B17,Param!B:E,4,FALSE)</f>
        <v>Aude</v>
      </c>
      <c r="U17" s="1">
        <f t="shared" si="0"/>
        <v>1</v>
      </c>
      <c r="V17" s="1">
        <f t="shared" si="1"/>
        <v>1</v>
      </c>
      <c r="W17" s="1">
        <f t="shared" si="2"/>
        <v>6</v>
      </c>
      <c r="X17" s="1">
        <f t="shared" si="3"/>
        <v>1</v>
      </c>
      <c r="Y17" s="1">
        <f t="shared" si="4"/>
        <v>0</v>
      </c>
      <c r="Z17" s="1">
        <f t="shared" si="5"/>
        <v>0</v>
      </c>
      <c r="AA17" s="1">
        <f t="shared" si="6"/>
        <v>9</v>
      </c>
      <c r="AC17" s="1">
        <f t="shared" si="7"/>
        <v>18</v>
      </c>
      <c r="AD17" s="1">
        <f t="shared" si="8"/>
        <v>0</v>
      </c>
    </row>
    <row r="18" spans="1:30" ht="15.9" customHeight="1" x14ac:dyDescent="0.3">
      <c r="A18" s="4">
        <v>11110033</v>
      </c>
      <c r="B18" s="4" t="str">
        <f>VLOOKUP(A18,Param!A:B,2,FALSE)</f>
        <v>PEXIORA TENNIS DE TABLE</v>
      </c>
      <c r="C18" s="2">
        <f>LTN!C18+LPN!C18</f>
        <v>28</v>
      </c>
      <c r="D18" s="2">
        <f>LTN!D18+LPN!D18</f>
        <v>2</v>
      </c>
      <c r="E18" s="2">
        <f>LTN!E18+LPN!E18</f>
        <v>30</v>
      </c>
      <c r="F18" s="43">
        <f>LTN!F18+LPN!F18</f>
        <v>0</v>
      </c>
      <c r="G18" s="43">
        <f>LTN!G18+LPN!G18</f>
        <v>0</v>
      </c>
      <c r="H18" s="43">
        <f>LTN!H18+LPN!H18</f>
        <v>0</v>
      </c>
      <c r="I18" s="43">
        <f>LTN!I18+LPN!I18</f>
        <v>0</v>
      </c>
      <c r="J18" s="43">
        <f>LTN!J18+LPN!J18</f>
        <v>0</v>
      </c>
      <c r="K18" s="43">
        <f>LTN!K18+LPN!K18</f>
        <v>0</v>
      </c>
      <c r="L18" s="43">
        <f>LTN!L18+LPN!L18</f>
        <v>4</v>
      </c>
      <c r="M18" s="43">
        <f>LTN!M18+LPN!M18</f>
        <v>0</v>
      </c>
      <c r="N18" s="43">
        <f>LTN!N18+LPN!N18</f>
        <v>1</v>
      </c>
      <c r="O18" s="43">
        <f>LTN!O18+LPN!O18</f>
        <v>0</v>
      </c>
      <c r="P18" s="43">
        <f>LTN!P18+LPN!P18</f>
        <v>5</v>
      </c>
      <c r="Q18" s="43">
        <f>LTN!Q18+LPN!Q18</f>
        <v>1</v>
      </c>
      <c r="R18" s="43">
        <f>LTN!R18+LPN!R18</f>
        <v>18</v>
      </c>
      <c r="S18" s="43">
        <f>LTN!S18+LPN!S18</f>
        <v>1</v>
      </c>
      <c r="T18" s="1" t="str">
        <f>VLOOKUP(B18,Param!B:E,4,FALSE)</f>
        <v>Aude</v>
      </c>
      <c r="U18" s="1">
        <f t="shared" si="0"/>
        <v>0</v>
      </c>
      <c r="V18" s="1">
        <f t="shared" si="1"/>
        <v>0</v>
      </c>
      <c r="W18" s="1">
        <f t="shared" si="2"/>
        <v>0</v>
      </c>
      <c r="X18" s="1">
        <f t="shared" si="3"/>
        <v>4</v>
      </c>
      <c r="Y18" s="1">
        <f t="shared" si="4"/>
        <v>1</v>
      </c>
      <c r="Z18" s="1">
        <f t="shared" si="5"/>
        <v>6</v>
      </c>
      <c r="AA18" s="1">
        <f t="shared" si="6"/>
        <v>19</v>
      </c>
      <c r="AC18" s="1">
        <f t="shared" si="7"/>
        <v>28</v>
      </c>
      <c r="AD18" s="1">
        <f t="shared" si="8"/>
        <v>2</v>
      </c>
    </row>
    <row r="19" spans="1:30" ht="12.9" customHeight="1" x14ac:dyDescent="0.3">
      <c r="A19" s="4">
        <v>11120004</v>
      </c>
      <c r="B19" s="4" t="str">
        <f>VLOOKUP(A19,Param!A:B,2,FALSE)</f>
        <v>STADE OLYMPIQUE MILLAVOIS</v>
      </c>
      <c r="C19" s="2">
        <f>LTN!C19+LPN!C19</f>
        <v>66</v>
      </c>
      <c r="D19" s="2">
        <f>LTN!D19+LPN!D19</f>
        <v>1</v>
      </c>
      <c r="E19" s="2">
        <f>LTN!E19+LPN!E19</f>
        <v>67</v>
      </c>
      <c r="F19" s="43">
        <f>LTN!F19+LPN!F19</f>
        <v>5</v>
      </c>
      <c r="G19" s="43">
        <f>LTN!G19+LPN!G19</f>
        <v>0</v>
      </c>
      <c r="H19" s="43">
        <f>LTN!H19+LPN!H19</f>
        <v>6</v>
      </c>
      <c r="I19" s="43">
        <f>LTN!I19+LPN!I19</f>
        <v>0</v>
      </c>
      <c r="J19" s="43">
        <f>LTN!J19+LPN!J19</f>
        <v>16</v>
      </c>
      <c r="K19" s="43">
        <f>LTN!K19+LPN!K19</f>
        <v>0</v>
      </c>
      <c r="L19" s="43">
        <f>LTN!L19+LPN!L19</f>
        <v>14</v>
      </c>
      <c r="M19" s="43">
        <f>LTN!M19+LPN!M19</f>
        <v>0</v>
      </c>
      <c r="N19" s="43">
        <f>LTN!N19+LPN!N19</f>
        <v>0</v>
      </c>
      <c r="O19" s="43">
        <f>LTN!O19+LPN!O19</f>
        <v>0</v>
      </c>
      <c r="P19" s="43">
        <f>LTN!P19+LPN!P19</f>
        <v>8</v>
      </c>
      <c r="Q19" s="43">
        <f>LTN!Q19+LPN!Q19</f>
        <v>0</v>
      </c>
      <c r="R19" s="43">
        <f>LTN!R19+LPN!R19</f>
        <v>17</v>
      </c>
      <c r="S19" s="43">
        <f>LTN!S19+LPN!S19</f>
        <v>1</v>
      </c>
      <c r="T19" s="1" t="str">
        <f>VLOOKUP(B19,Param!B:E,4,FALSE)</f>
        <v>Aveyron</v>
      </c>
      <c r="U19" s="1">
        <f t="shared" si="0"/>
        <v>5</v>
      </c>
      <c r="V19" s="1">
        <f t="shared" si="1"/>
        <v>6</v>
      </c>
      <c r="W19" s="1">
        <f t="shared" si="2"/>
        <v>16</v>
      </c>
      <c r="X19" s="1">
        <f t="shared" si="3"/>
        <v>14</v>
      </c>
      <c r="Y19" s="1">
        <f t="shared" si="4"/>
        <v>0</v>
      </c>
      <c r="Z19" s="1">
        <f t="shared" si="5"/>
        <v>8</v>
      </c>
      <c r="AA19" s="1">
        <f t="shared" si="6"/>
        <v>18</v>
      </c>
      <c r="AC19" s="1">
        <f t="shared" si="7"/>
        <v>66</v>
      </c>
      <c r="AD19" s="1">
        <f t="shared" si="8"/>
        <v>1</v>
      </c>
    </row>
    <row r="20" spans="1:30" ht="15.9" customHeight="1" x14ac:dyDescent="0.3">
      <c r="A20" s="4">
        <v>11120009</v>
      </c>
      <c r="B20" s="4" t="str">
        <f>VLOOKUP(A20,Param!A:B,2,FALSE)</f>
        <v>PING CLUB D'OLEMPS</v>
      </c>
      <c r="C20" s="2">
        <f>LTN!C20+LPN!C20</f>
        <v>33</v>
      </c>
      <c r="D20" s="2">
        <f>LTN!D20+LPN!D20</f>
        <v>1</v>
      </c>
      <c r="E20" s="2">
        <f>LTN!E20+LPN!E20</f>
        <v>34</v>
      </c>
      <c r="F20" s="43">
        <f>LTN!F20+LPN!F20</f>
        <v>4</v>
      </c>
      <c r="G20" s="43">
        <f>LTN!G20+LPN!G20</f>
        <v>0</v>
      </c>
      <c r="H20" s="43">
        <f>LTN!H20+LPN!H20</f>
        <v>2</v>
      </c>
      <c r="I20" s="43">
        <f>LTN!I20+LPN!I20</f>
        <v>1</v>
      </c>
      <c r="J20" s="43">
        <f>LTN!J20+LPN!J20</f>
        <v>2</v>
      </c>
      <c r="K20" s="43">
        <f>LTN!K20+LPN!K20</f>
        <v>0</v>
      </c>
      <c r="L20" s="43">
        <f>LTN!L20+LPN!L20</f>
        <v>3</v>
      </c>
      <c r="M20" s="43">
        <f>LTN!M20+LPN!M20</f>
        <v>0</v>
      </c>
      <c r="N20" s="43">
        <f>LTN!N20+LPN!N20</f>
        <v>1</v>
      </c>
      <c r="O20" s="43">
        <f>LTN!O20+LPN!O20</f>
        <v>0</v>
      </c>
      <c r="P20" s="43">
        <f>LTN!P20+LPN!P20</f>
        <v>7</v>
      </c>
      <c r="Q20" s="43">
        <f>LTN!Q20+LPN!Q20</f>
        <v>0</v>
      </c>
      <c r="R20" s="43">
        <f>LTN!R20+LPN!R20</f>
        <v>14</v>
      </c>
      <c r="S20" s="43">
        <f>LTN!S20+LPN!S20</f>
        <v>0</v>
      </c>
      <c r="T20" s="1" t="str">
        <f>VLOOKUP(B20,Param!B:E,4,FALSE)</f>
        <v>Aveyron</v>
      </c>
      <c r="U20" s="1">
        <f t="shared" si="0"/>
        <v>4</v>
      </c>
      <c r="V20" s="1">
        <f t="shared" si="1"/>
        <v>3</v>
      </c>
      <c r="W20" s="1">
        <f t="shared" si="2"/>
        <v>2</v>
      </c>
      <c r="X20" s="1">
        <f t="shared" si="3"/>
        <v>3</v>
      </c>
      <c r="Y20" s="1">
        <f t="shared" si="4"/>
        <v>1</v>
      </c>
      <c r="Z20" s="1">
        <f t="shared" si="5"/>
        <v>7</v>
      </c>
      <c r="AA20" s="1">
        <f t="shared" si="6"/>
        <v>14</v>
      </c>
      <c r="AC20" s="1">
        <f t="shared" si="7"/>
        <v>33</v>
      </c>
      <c r="AD20" s="1">
        <f t="shared" si="8"/>
        <v>1</v>
      </c>
    </row>
    <row r="21" spans="1:30" ht="15.9" customHeight="1" x14ac:dyDescent="0.3">
      <c r="A21" s="4">
        <v>11120017</v>
      </c>
      <c r="B21" s="4" t="str">
        <f>VLOOKUP(A21,Param!A:B,2,FALSE)</f>
        <v>ESPALION AVEYRON TENNIS de TA</v>
      </c>
      <c r="C21" s="2">
        <f>LTN!C21+LPN!C21</f>
        <v>38</v>
      </c>
      <c r="D21" s="2">
        <f>LTN!D21+LPN!D21</f>
        <v>12</v>
      </c>
      <c r="E21" s="2">
        <f>LTN!E21+LPN!E21</f>
        <v>50</v>
      </c>
      <c r="F21" s="43">
        <f>LTN!F21+LPN!F21</f>
        <v>1</v>
      </c>
      <c r="G21" s="43">
        <f>LTN!G21+LPN!G21</f>
        <v>1</v>
      </c>
      <c r="H21" s="43">
        <f>LTN!H21+LPN!H21</f>
        <v>0</v>
      </c>
      <c r="I21" s="43">
        <f>LTN!I21+LPN!I21</f>
        <v>1</v>
      </c>
      <c r="J21" s="43">
        <f>LTN!J21+LPN!J21</f>
        <v>11</v>
      </c>
      <c r="K21" s="43">
        <f>LTN!K21+LPN!K21</f>
        <v>0</v>
      </c>
      <c r="L21" s="43">
        <f>LTN!L21+LPN!L21</f>
        <v>2</v>
      </c>
      <c r="M21" s="43">
        <f>LTN!M21+LPN!M21</f>
        <v>2</v>
      </c>
      <c r="N21" s="43">
        <f>LTN!N21+LPN!N21</f>
        <v>2</v>
      </c>
      <c r="O21" s="43">
        <f>LTN!O21+LPN!O21</f>
        <v>0</v>
      </c>
      <c r="P21" s="43">
        <f>LTN!P21+LPN!P21</f>
        <v>6</v>
      </c>
      <c r="Q21" s="43">
        <f>LTN!Q21+LPN!Q21</f>
        <v>4</v>
      </c>
      <c r="R21" s="43">
        <f>LTN!R21+LPN!R21</f>
        <v>16</v>
      </c>
      <c r="S21" s="43">
        <f>LTN!S21+LPN!S21</f>
        <v>4</v>
      </c>
      <c r="T21" s="1" t="str">
        <f>VLOOKUP(B21,Param!B:E,4,FALSE)</f>
        <v>Aveyron</v>
      </c>
      <c r="U21" s="1">
        <f t="shared" si="0"/>
        <v>2</v>
      </c>
      <c r="V21" s="1">
        <f t="shared" si="1"/>
        <v>1</v>
      </c>
      <c r="W21" s="1">
        <f t="shared" si="2"/>
        <v>11</v>
      </c>
      <c r="X21" s="1">
        <f t="shared" si="3"/>
        <v>4</v>
      </c>
      <c r="Y21" s="1">
        <f t="shared" si="4"/>
        <v>2</v>
      </c>
      <c r="Z21" s="1">
        <f t="shared" si="5"/>
        <v>10</v>
      </c>
      <c r="AA21" s="1">
        <f t="shared" si="6"/>
        <v>20</v>
      </c>
      <c r="AC21" s="1">
        <f t="shared" si="7"/>
        <v>38</v>
      </c>
      <c r="AD21" s="1">
        <f t="shared" si="8"/>
        <v>12</v>
      </c>
    </row>
    <row r="22" spans="1:30" ht="15.9" customHeight="1" x14ac:dyDescent="0.3">
      <c r="A22" s="4">
        <v>11120024</v>
      </c>
      <c r="B22" s="4" t="str">
        <f>VLOOKUP(A22,Param!A:B,2,FALSE)</f>
        <v>T.T.CARCENAC BARAQUEVILLE</v>
      </c>
      <c r="C22" s="2">
        <f>LTN!C22+LPN!C22</f>
        <v>22</v>
      </c>
      <c r="D22" s="2">
        <f>LTN!D22+LPN!D22</f>
        <v>2</v>
      </c>
      <c r="E22" s="2">
        <f>LTN!E22+LPN!E22</f>
        <v>24</v>
      </c>
      <c r="F22" s="43">
        <f>LTN!F22+LPN!F22</f>
        <v>0</v>
      </c>
      <c r="G22" s="43">
        <f>LTN!G22+LPN!G22</f>
        <v>0</v>
      </c>
      <c r="H22" s="43">
        <f>LTN!H22+LPN!H22</f>
        <v>0</v>
      </c>
      <c r="I22" s="43">
        <f>LTN!I22+LPN!I22</f>
        <v>0</v>
      </c>
      <c r="J22" s="43">
        <f>LTN!J22+LPN!J22</f>
        <v>3</v>
      </c>
      <c r="K22" s="43">
        <f>LTN!K22+LPN!K22</f>
        <v>0</v>
      </c>
      <c r="L22" s="43">
        <f>LTN!L22+LPN!L22</f>
        <v>1</v>
      </c>
      <c r="M22" s="43">
        <f>LTN!M22+LPN!M22</f>
        <v>0</v>
      </c>
      <c r="N22" s="43">
        <f>LTN!N22+LPN!N22</f>
        <v>0</v>
      </c>
      <c r="O22" s="43">
        <f>LTN!O22+LPN!O22</f>
        <v>0</v>
      </c>
      <c r="P22" s="43">
        <f>LTN!P22+LPN!P22</f>
        <v>4</v>
      </c>
      <c r="Q22" s="43">
        <f>LTN!Q22+LPN!Q22</f>
        <v>1</v>
      </c>
      <c r="R22" s="43">
        <f>LTN!R22+LPN!R22</f>
        <v>14</v>
      </c>
      <c r="S22" s="43">
        <f>LTN!S22+LPN!S22</f>
        <v>1</v>
      </c>
      <c r="T22" s="1" t="str">
        <f>VLOOKUP(B22,Param!B:E,4,FALSE)</f>
        <v>Aveyron</v>
      </c>
      <c r="U22" s="1">
        <f t="shared" si="0"/>
        <v>0</v>
      </c>
      <c r="V22" s="1">
        <f t="shared" si="1"/>
        <v>0</v>
      </c>
      <c r="W22" s="1">
        <f t="shared" si="2"/>
        <v>3</v>
      </c>
      <c r="X22" s="1">
        <f t="shared" si="3"/>
        <v>1</v>
      </c>
      <c r="Y22" s="1">
        <f t="shared" si="4"/>
        <v>0</v>
      </c>
      <c r="Z22" s="1">
        <f t="shared" si="5"/>
        <v>5</v>
      </c>
      <c r="AA22" s="1">
        <f t="shared" si="6"/>
        <v>15</v>
      </c>
      <c r="AC22" s="1">
        <f t="shared" si="7"/>
        <v>22</v>
      </c>
      <c r="AD22" s="1">
        <f t="shared" si="8"/>
        <v>2</v>
      </c>
    </row>
    <row r="23" spans="1:30" ht="15.9" customHeight="1" x14ac:dyDescent="0.3">
      <c r="A23" s="4">
        <v>11120026</v>
      </c>
      <c r="B23" s="4" t="str">
        <f>VLOOKUP(A23,Param!A:B,2,FALSE)</f>
        <v>ONET LE CHATEAU T.T.</v>
      </c>
      <c r="C23" s="2">
        <f>LTN!C23+LPN!C23</f>
        <v>36</v>
      </c>
      <c r="D23" s="2">
        <f>LTN!D23+LPN!D23</f>
        <v>1</v>
      </c>
      <c r="E23" s="2">
        <f>LTN!E23+LPN!E23</f>
        <v>37</v>
      </c>
      <c r="F23" s="43">
        <f>LTN!F23+LPN!F23</f>
        <v>0</v>
      </c>
      <c r="G23" s="43">
        <f>LTN!G23+LPN!G23</f>
        <v>0</v>
      </c>
      <c r="H23" s="43">
        <f>LTN!H23+LPN!H23</f>
        <v>2</v>
      </c>
      <c r="I23" s="43">
        <f>LTN!I23+LPN!I23</f>
        <v>0</v>
      </c>
      <c r="J23" s="43">
        <f>LTN!J23+LPN!J23</f>
        <v>1</v>
      </c>
      <c r="K23" s="43">
        <f>LTN!K23+LPN!K23</f>
        <v>0</v>
      </c>
      <c r="L23" s="43">
        <f>LTN!L23+LPN!L23</f>
        <v>2</v>
      </c>
      <c r="M23" s="43">
        <f>LTN!M23+LPN!M23</f>
        <v>0</v>
      </c>
      <c r="N23" s="43">
        <f>LTN!N23+LPN!N23</f>
        <v>2</v>
      </c>
      <c r="O23" s="43">
        <f>LTN!O23+LPN!O23</f>
        <v>0</v>
      </c>
      <c r="P23" s="43">
        <f>LTN!P23+LPN!P23</f>
        <v>8</v>
      </c>
      <c r="Q23" s="43">
        <f>LTN!Q23+LPN!Q23</f>
        <v>1</v>
      </c>
      <c r="R23" s="43">
        <f>LTN!R23+LPN!R23</f>
        <v>21</v>
      </c>
      <c r="S23" s="43">
        <f>LTN!S23+LPN!S23</f>
        <v>0</v>
      </c>
      <c r="T23" s="1" t="str">
        <f>VLOOKUP(B23,Param!B:E,4,FALSE)</f>
        <v>Aveyron</v>
      </c>
      <c r="U23" s="1">
        <f t="shared" si="0"/>
        <v>0</v>
      </c>
      <c r="V23" s="1">
        <f t="shared" si="1"/>
        <v>2</v>
      </c>
      <c r="W23" s="1">
        <f t="shared" si="2"/>
        <v>1</v>
      </c>
      <c r="X23" s="1">
        <f t="shared" si="3"/>
        <v>2</v>
      </c>
      <c r="Y23" s="1">
        <f t="shared" si="4"/>
        <v>2</v>
      </c>
      <c r="Z23" s="1">
        <f t="shared" si="5"/>
        <v>9</v>
      </c>
      <c r="AA23" s="1">
        <f t="shared" si="6"/>
        <v>21</v>
      </c>
      <c r="AC23" s="1">
        <f t="shared" si="7"/>
        <v>36</v>
      </c>
      <c r="AD23" s="1">
        <f t="shared" si="8"/>
        <v>1</v>
      </c>
    </row>
    <row r="24" spans="1:30" ht="15.9" customHeight="1" x14ac:dyDescent="0.3">
      <c r="A24" s="4">
        <v>11120042</v>
      </c>
      <c r="B24" s="4" t="s">
        <v>26</v>
      </c>
      <c r="C24" s="2">
        <f>LTN!C24+LPN!C24</f>
        <v>5</v>
      </c>
      <c r="D24" s="2">
        <f>LTN!D24+LPN!D24</f>
        <v>0</v>
      </c>
      <c r="E24" s="2">
        <f>LTN!E24+LPN!E24</f>
        <v>5</v>
      </c>
      <c r="F24" s="43">
        <f>LTN!F24+LPN!F24</f>
        <v>0</v>
      </c>
      <c r="G24" s="43">
        <f>LTN!G24+LPN!G24</f>
        <v>0</v>
      </c>
      <c r="H24" s="43">
        <f>LTN!H24+LPN!H24</f>
        <v>0</v>
      </c>
      <c r="I24" s="43">
        <f>LTN!I24+LPN!I24</f>
        <v>0</v>
      </c>
      <c r="J24" s="43">
        <f>LTN!J24+LPN!J24</f>
        <v>0</v>
      </c>
      <c r="K24" s="43">
        <f>LTN!K24+LPN!K24</f>
        <v>0</v>
      </c>
      <c r="L24" s="43">
        <f>LTN!L24+LPN!L24</f>
        <v>0</v>
      </c>
      <c r="M24" s="43">
        <f>LTN!M24+LPN!M24</f>
        <v>0</v>
      </c>
      <c r="N24" s="43">
        <f>LTN!N24+LPN!N24</f>
        <v>0</v>
      </c>
      <c r="O24" s="43">
        <f>LTN!O24+LPN!O24</f>
        <v>0</v>
      </c>
      <c r="P24" s="43">
        <f>LTN!P24+LPN!P24</f>
        <v>1</v>
      </c>
      <c r="Q24" s="43">
        <f>LTN!Q24+LPN!Q24</f>
        <v>0</v>
      </c>
      <c r="R24" s="43">
        <f>LTN!R24+LPN!R24</f>
        <v>4</v>
      </c>
      <c r="S24" s="43">
        <f>LTN!S24+LPN!S24</f>
        <v>0</v>
      </c>
      <c r="T24" s="1" t="str">
        <f>VLOOKUP(B24,Param!B:E,4,FALSE)</f>
        <v>Aveyron</v>
      </c>
      <c r="U24" s="1">
        <f t="shared" ref="U24" si="9">F24+G24</f>
        <v>0</v>
      </c>
      <c r="V24" s="1">
        <f t="shared" ref="V24" si="10">I24+H24</f>
        <v>0</v>
      </c>
      <c r="W24" s="1">
        <f t="shared" ref="W24" si="11">J24+K24</f>
        <v>0</v>
      </c>
      <c r="X24" s="1">
        <f t="shared" ref="X24" si="12">L24+M24</f>
        <v>0</v>
      </c>
      <c r="Y24" s="1">
        <f t="shared" ref="Y24" si="13">N24+O24</f>
        <v>0</v>
      </c>
      <c r="Z24" s="1">
        <f t="shared" ref="Z24" si="14">P24+Q24</f>
        <v>1</v>
      </c>
      <c r="AA24" s="1">
        <f t="shared" ref="AA24" si="15">R24+S24</f>
        <v>4</v>
      </c>
      <c r="AC24" s="1">
        <f t="shared" ref="AC24" si="16">C24</f>
        <v>5</v>
      </c>
      <c r="AD24" s="1">
        <f t="shared" ref="AD24" si="17">D24</f>
        <v>0</v>
      </c>
    </row>
    <row r="25" spans="1:30" ht="15.9" customHeight="1" x14ac:dyDescent="0.3">
      <c r="A25" s="4">
        <v>11120043</v>
      </c>
      <c r="B25" s="4" t="str">
        <f>VLOOKUP(A25,Param!A:B,2,FALSE)</f>
        <v>PING PONG CAPDENACOIS</v>
      </c>
      <c r="C25" s="2">
        <f>LTN!C25+LPN!C25</f>
        <v>43</v>
      </c>
      <c r="D25" s="2">
        <f>LTN!D25+LPN!D25</f>
        <v>9</v>
      </c>
      <c r="E25" s="2">
        <f>LTN!E25+LPN!E25</f>
        <v>52</v>
      </c>
      <c r="F25" s="43">
        <f>LTN!F25+LPN!F25</f>
        <v>2</v>
      </c>
      <c r="G25" s="43">
        <f>LTN!G25+LPN!G25</f>
        <v>0</v>
      </c>
      <c r="H25" s="43">
        <f>LTN!H25+LPN!H25</f>
        <v>4</v>
      </c>
      <c r="I25" s="43">
        <f>LTN!I25+LPN!I25</f>
        <v>1</v>
      </c>
      <c r="J25" s="43">
        <f>LTN!J25+LPN!J25</f>
        <v>6</v>
      </c>
      <c r="K25" s="43">
        <f>LTN!K25+LPN!K25</f>
        <v>0</v>
      </c>
      <c r="L25" s="43">
        <f>LTN!L25+LPN!L25</f>
        <v>0</v>
      </c>
      <c r="M25" s="43">
        <f>LTN!M25+LPN!M25</f>
        <v>1</v>
      </c>
      <c r="N25" s="43">
        <f>LTN!N25+LPN!N25</f>
        <v>2</v>
      </c>
      <c r="O25" s="43">
        <f>LTN!O25+LPN!O25</f>
        <v>0</v>
      </c>
      <c r="P25" s="43">
        <f>LTN!P25+LPN!P25</f>
        <v>10</v>
      </c>
      <c r="Q25" s="43">
        <f>LTN!Q25+LPN!Q25</f>
        <v>2</v>
      </c>
      <c r="R25" s="43">
        <f>LTN!R25+LPN!R25</f>
        <v>19</v>
      </c>
      <c r="S25" s="43">
        <f>LTN!S25+LPN!S25</f>
        <v>5</v>
      </c>
      <c r="T25" s="1" t="str">
        <f>VLOOKUP(B25,Param!B:E,4,FALSE)</f>
        <v>Aveyron</v>
      </c>
      <c r="U25" s="1">
        <f t="shared" si="0"/>
        <v>2</v>
      </c>
      <c r="V25" s="1">
        <f t="shared" si="1"/>
        <v>5</v>
      </c>
      <c r="W25" s="1">
        <f t="shared" si="2"/>
        <v>6</v>
      </c>
      <c r="X25" s="1">
        <f t="shared" si="3"/>
        <v>1</v>
      </c>
      <c r="Y25" s="1">
        <f t="shared" si="4"/>
        <v>2</v>
      </c>
      <c r="Z25" s="1">
        <f t="shared" si="5"/>
        <v>12</v>
      </c>
      <c r="AA25" s="1">
        <f t="shared" si="6"/>
        <v>24</v>
      </c>
      <c r="AC25" s="1">
        <f t="shared" si="7"/>
        <v>43</v>
      </c>
      <c r="AD25" s="1">
        <f t="shared" si="8"/>
        <v>9</v>
      </c>
    </row>
    <row r="26" spans="1:30" ht="15.9" customHeight="1" x14ac:dyDescent="0.3">
      <c r="A26" s="4">
        <v>11120045</v>
      </c>
      <c r="B26" s="4" t="str">
        <f>VLOOKUP(A26,Param!A:B,2,FALSE)</f>
        <v>PPC LIOUJACOIS</v>
      </c>
      <c r="C26" s="2">
        <f>LTN!C26+LPN!C26</f>
        <v>63</v>
      </c>
      <c r="D26" s="2">
        <f>LTN!D26+LPN!D26</f>
        <v>7</v>
      </c>
      <c r="E26" s="2">
        <f>LTN!E26+LPN!E26</f>
        <v>70</v>
      </c>
      <c r="F26" s="43">
        <f>LTN!F26+LPN!F26</f>
        <v>3</v>
      </c>
      <c r="G26" s="43">
        <f>LTN!G26+LPN!G26</f>
        <v>1</v>
      </c>
      <c r="H26" s="43">
        <f>LTN!H26+LPN!H26</f>
        <v>3</v>
      </c>
      <c r="I26" s="43">
        <f>LTN!I26+LPN!I26</f>
        <v>2</v>
      </c>
      <c r="J26" s="43">
        <f>LTN!J26+LPN!J26</f>
        <v>6</v>
      </c>
      <c r="K26" s="43">
        <f>LTN!K26+LPN!K26</f>
        <v>0</v>
      </c>
      <c r="L26" s="43">
        <f>LTN!L26+LPN!L26</f>
        <v>9</v>
      </c>
      <c r="M26" s="43">
        <f>LTN!M26+LPN!M26</f>
        <v>2</v>
      </c>
      <c r="N26" s="43">
        <f>LTN!N26+LPN!N26</f>
        <v>5</v>
      </c>
      <c r="O26" s="43">
        <f>LTN!O26+LPN!O26</f>
        <v>1</v>
      </c>
      <c r="P26" s="43">
        <f>LTN!P26+LPN!P26</f>
        <v>14</v>
      </c>
      <c r="Q26" s="43">
        <f>LTN!Q26+LPN!Q26</f>
        <v>1</v>
      </c>
      <c r="R26" s="43">
        <f>LTN!R26+LPN!R26</f>
        <v>23</v>
      </c>
      <c r="S26" s="43">
        <f>LTN!S26+LPN!S26</f>
        <v>0</v>
      </c>
      <c r="T26" s="1" t="str">
        <f>VLOOKUP(B26,Param!B:E,4,FALSE)</f>
        <v>Aveyron</v>
      </c>
      <c r="U26" s="1">
        <f t="shared" si="0"/>
        <v>4</v>
      </c>
      <c r="V26" s="1">
        <f t="shared" si="1"/>
        <v>5</v>
      </c>
      <c r="W26" s="1">
        <f t="shared" si="2"/>
        <v>6</v>
      </c>
      <c r="X26" s="1">
        <f t="shared" si="3"/>
        <v>11</v>
      </c>
      <c r="Y26" s="1">
        <f t="shared" si="4"/>
        <v>6</v>
      </c>
      <c r="Z26" s="1">
        <f t="shared" si="5"/>
        <v>15</v>
      </c>
      <c r="AA26" s="1">
        <f t="shared" si="6"/>
        <v>23</v>
      </c>
      <c r="AC26" s="1">
        <f t="shared" si="7"/>
        <v>63</v>
      </c>
      <c r="AD26" s="1">
        <f t="shared" si="8"/>
        <v>7</v>
      </c>
    </row>
    <row r="27" spans="1:30" ht="15.9" customHeight="1" x14ac:dyDescent="0.3">
      <c r="A27" s="4">
        <v>11120046</v>
      </c>
      <c r="B27" s="4" t="str">
        <f>VLOOKUP(A27,Param!A:B,2,FALSE)</f>
        <v>TT DECAZEVILLOIS</v>
      </c>
      <c r="C27" s="2">
        <f>LTN!C27+LPN!C27</f>
        <v>16</v>
      </c>
      <c r="D27" s="2">
        <f>LTN!D27+LPN!D27</f>
        <v>4</v>
      </c>
      <c r="E27" s="2">
        <f>LTN!E27+LPN!E27</f>
        <v>20</v>
      </c>
      <c r="F27" s="43">
        <f>LTN!F27+LPN!F27</f>
        <v>2</v>
      </c>
      <c r="G27" s="43">
        <f>LTN!G27+LPN!G27</f>
        <v>0</v>
      </c>
      <c r="H27" s="43">
        <f>LTN!H27+LPN!H27</f>
        <v>1</v>
      </c>
      <c r="I27" s="43">
        <f>LTN!I27+LPN!I27</f>
        <v>0</v>
      </c>
      <c r="J27" s="43">
        <f>LTN!J27+LPN!J27</f>
        <v>4</v>
      </c>
      <c r="K27" s="43">
        <f>LTN!K27+LPN!K27</f>
        <v>1</v>
      </c>
      <c r="L27" s="43">
        <f>LTN!L27+LPN!L27</f>
        <v>1</v>
      </c>
      <c r="M27" s="43">
        <f>LTN!M27+LPN!M27</f>
        <v>1</v>
      </c>
      <c r="N27" s="43">
        <f>LTN!N27+LPN!N27</f>
        <v>0</v>
      </c>
      <c r="O27" s="43">
        <f>LTN!O27+LPN!O27</f>
        <v>1</v>
      </c>
      <c r="P27" s="43">
        <f>LTN!P27+LPN!P27</f>
        <v>3</v>
      </c>
      <c r="Q27" s="43">
        <f>LTN!Q27+LPN!Q27</f>
        <v>1</v>
      </c>
      <c r="R27" s="43">
        <f>LTN!R27+LPN!R27</f>
        <v>5</v>
      </c>
      <c r="S27" s="43">
        <f>LTN!S27+LPN!S27</f>
        <v>0</v>
      </c>
      <c r="T27" s="1" t="str">
        <f>VLOOKUP(B27,Param!B:E,4,FALSE)</f>
        <v>Aveyron</v>
      </c>
      <c r="U27" s="1">
        <f t="shared" si="0"/>
        <v>2</v>
      </c>
      <c r="V27" s="1">
        <f t="shared" si="1"/>
        <v>1</v>
      </c>
      <c r="W27" s="1">
        <f t="shared" si="2"/>
        <v>5</v>
      </c>
      <c r="X27" s="1">
        <f t="shared" si="3"/>
        <v>2</v>
      </c>
      <c r="Y27" s="1">
        <f t="shared" si="4"/>
        <v>1</v>
      </c>
      <c r="Z27" s="1">
        <f t="shared" si="5"/>
        <v>4</v>
      </c>
      <c r="AA27" s="1">
        <f t="shared" si="6"/>
        <v>5</v>
      </c>
      <c r="AC27" s="1">
        <f t="shared" si="7"/>
        <v>16</v>
      </c>
      <c r="AD27" s="1">
        <f t="shared" si="8"/>
        <v>4</v>
      </c>
    </row>
    <row r="28" spans="1:30" ht="15.9" customHeight="1" x14ac:dyDescent="0.3">
      <c r="A28" s="4">
        <v>11120047</v>
      </c>
      <c r="B28" s="4" t="str">
        <f>VLOOKUP(A28,Param!A:B,2,FALSE)</f>
        <v>PPC VILLEFRANCHOIS</v>
      </c>
      <c r="C28" s="2">
        <f>LTN!C28+LPN!C28</f>
        <v>70</v>
      </c>
      <c r="D28" s="2">
        <f>LTN!D28+LPN!D28</f>
        <v>7</v>
      </c>
      <c r="E28" s="2">
        <f>LTN!E28+LPN!E28</f>
        <v>77</v>
      </c>
      <c r="F28" s="43">
        <f>LTN!F28+LPN!F28</f>
        <v>2</v>
      </c>
      <c r="G28" s="43">
        <f>LTN!G28+LPN!G28</f>
        <v>0</v>
      </c>
      <c r="H28" s="43">
        <f>LTN!H28+LPN!H28</f>
        <v>5</v>
      </c>
      <c r="I28" s="43">
        <f>LTN!I28+LPN!I28</f>
        <v>1</v>
      </c>
      <c r="J28" s="43">
        <f>LTN!J28+LPN!J28</f>
        <v>11</v>
      </c>
      <c r="K28" s="43">
        <f>LTN!K28+LPN!K28</f>
        <v>1</v>
      </c>
      <c r="L28" s="43">
        <f>LTN!L28+LPN!L28</f>
        <v>9</v>
      </c>
      <c r="M28" s="43">
        <f>LTN!M28+LPN!M28</f>
        <v>0</v>
      </c>
      <c r="N28" s="43">
        <f>LTN!N28+LPN!N28</f>
        <v>6</v>
      </c>
      <c r="O28" s="43">
        <f>LTN!O28+LPN!O28</f>
        <v>0</v>
      </c>
      <c r="P28" s="43">
        <f>LTN!P28+LPN!P28</f>
        <v>9</v>
      </c>
      <c r="Q28" s="43">
        <f>LTN!Q28+LPN!Q28</f>
        <v>2</v>
      </c>
      <c r="R28" s="43">
        <f>LTN!R28+LPN!R28</f>
        <v>28</v>
      </c>
      <c r="S28" s="43">
        <f>LTN!S28+LPN!S28</f>
        <v>3</v>
      </c>
      <c r="T28" s="1" t="str">
        <f>VLOOKUP(B28,Param!B:E,4,FALSE)</f>
        <v>Aveyron</v>
      </c>
      <c r="U28" s="1">
        <f t="shared" si="0"/>
        <v>2</v>
      </c>
      <c r="V28" s="1">
        <f t="shared" si="1"/>
        <v>6</v>
      </c>
      <c r="W28" s="1">
        <f t="shared" si="2"/>
        <v>12</v>
      </c>
      <c r="X28" s="1">
        <f t="shared" si="3"/>
        <v>9</v>
      </c>
      <c r="Y28" s="1">
        <f t="shared" si="4"/>
        <v>6</v>
      </c>
      <c r="Z28" s="1">
        <f t="shared" si="5"/>
        <v>11</v>
      </c>
      <c r="AA28" s="1">
        <f t="shared" si="6"/>
        <v>31</v>
      </c>
      <c r="AC28" s="1">
        <f t="shared" si="7"/>
        <v>70</v>
      </c>
      <c r="AD28" s="1">
        <f t="shared" si="8"/>
        <v>7</v>
      </c>
    </row>
    <row r="29" spans="1:30" ht="15.9" customHeight="1" x14ac:dyDescent="0.3">
      <c r="A29" s="4">
        <v>11120052</v>
      </c>
      <c r="B29" s="4" t="str">
        <f>VLOOKUP(A29,Param!A:B,2,FALSE)</f>
        <v>PING VALLON</v>
      </c>
      <c r="C29" s="2">
        <f>LTN!C29+LPN!C29</f>
        <v>19</v>
      </c>
      <c r="D29" s="2">
        <f>LTN!D29+LPN!D29</f>
        <v>4</v>
      </c>
      <c r="E29" s="2">
        <f>LTN!E29+LPN!E29</f>
        <v>23</v>
      </c>
      <c r="F29" s="43">
        <f>LTN!F29+LPN!F29</f>
        <v>0</v>
      </c>
      <c r="G29" s="43">
        <f>LTN!G29+LPN!G29</f>
        <v>0</v>
      </c>
      <c r="H29" s="43">
        <f>LTN!H29+LPN!H29</f>
        <v>5</v>
      </c>
      <c r="I29" s="43">
        <f>LTN!I29+LPN!I29</f>
        <v>1</v>
      </c>
      <c r="J29" s="43">
        <f>LTN!J29+LPN!J29</f>
        <v>3</v>
      </c>
      <c r="K29" s="43">
        <f>LTN!K29+LPN!K29</f>
        <v>0</v>
      </c>
      <c r="L29" s="43">
        <f>LTN!L29+LPN!L29</f>
        <v>4</v>
      </c>
      <c r="M29" s="43">
        <f>LTN!M29+LPN!M29</f>
        <v>0</v>
      </c>
      <c r="N29" s="43">
        <f>LTN!N29+LPN!N29</f>
        <v>0</v>
      </c>
      <c r="O29" s="43">
        <f>LTN!O29+LPN!O29</f>
        <v>0</v>
      </c>
      <c r="P29" s="43">
        <f>LTN!P29+LPN!P29</f>
        <v>1</v>
      </c>
      <c r="Q29" s="43">
        <f>LTN!Q29+LPN!Q29</f>
        <v>1</v>
      </c>
      <c r="R29" s="43">
        <f>LTN!R29+LPN!R29</f>
        <v>6</v>
      </c>
      <c r="S29" s="43">
        <f>LTN!S29+LPN!S29</f>
        <v>2</v>
      </c>
      <c r="T29" s="1" t="str">
        <f>VLOOKUP(B29,Param!B:E,4,FALSE)</f>
        <v>Aveyron</v>
      </c>
      <c r="U29" s="1">
        <f t="shared" si="0"/>
        <v>0</v>
      </c>
      <c r="V29" s="1">
        <f t="shared" si="1"/>
        <v>6</v>
      </c>
      <c r="W29" s="1">
        <f t="shared" si="2"/>
        <v>3</v>
      </c>
      <c r="X29" s="1">
        <f t="shared" si="3"/>
        <v>4</v>
      </c>
      <c r="Y29" s="1">
        <f t="shared" si="4"/>
        <v>0</v>
      </c>
      <c r="Z29" s="1">
        <f t="shared" si="5"/>
        <v>2</v>
      </c>
      <c r="AA29" s="1">
        <f t="shared" si="6"/>
        <v>8</v>
      </c>
      <c r="AC29" s="1">
        <f t="shared" si="7"/>
        <v>19</v>
      </c>
      <c r="AD29" s="1">
        <f t="shared" si="8"/>
        <v>4</v>
      </c>
    </row>
    <row r="30" spans="1:30" ht="15.9" customHeight="1" x14ac:dyDescent="0.3">
      <c r="A30" s="4">
        <v>11300003</v>
      </c>
      <c r="B30" s="4" t="str">
        <f>VLOOKUP(A30,Param!A:B,2,FALSE)</f>
        <v>Tennis de Table en Pays Viganais</v>
      </c>
      <c r="C30" s="2">
        <f>LTN!C30+LPN!C30</f>
        <v>18</v>
      </c>
      <c r="D30" s="2">
        <f>LTN!D30+LPN!D30</f>
        <v>5</v>
      </c>
      <c r="E30" s="2">
        <f>LTN!E30+LPN!E30</f>
        <v>23</v>
      </c>
      <c r="F30" s="43">
        <f>LTN!F30+LPN!F30</f>
        <v>0</v>
      </c>
      <c r="G30" s="43">
        <f>LTN!G30+LPN!G30</f>
        <v>0</v>
      </c>
      <c r="H30" s="43">
        <f>LTN!H30+LPN!H30</f>
        <v>0</v>
      </c>
      <c r="I30" s="43">
        <f>LTN!I30+LPN!I30</f>
        <v>0</v>
      </c>
      <c r="J30" s="43">
        <f>LTN!J30+LPN!J30</f>
        <v>2</v>
      </c>
      <c r="K30" s="43">
        <f>LTN!K30+LPN!K30</f>
        <v>0</v>
      </c>
      <c r="L30" s="43">
        <f>LTN!L30+LPN!L30</f>
        <v>2</v>
      </c>
      <c r="M30" s="43">
        <f>LTN!M30+LPN!M30</f>
        <v>0</v>
      </c>
      <c r="N30" s="43">
        <f>LTN!N30+LPN!N30</f>
        <v>0</v>
      </c>
      <c r="O30" s="43">
        <f>LTN!O30+LPN!O30</f>
        <v>0</v>
      </c>
      <c r="P30" s="43">
        <f>LTN!P30+LPN!P30</f>
        <v>2</v>
      </c>
      <c r="Q30" s="43">
        <f>LTN!Q30+LPN!Q30</f>
        <v>0</v>
      </c>
      <c r="R30" s="43">
        <f>LTN!R30+LPN!R30</f>
        <v>12</v>
      </c>
      <c r="S30" s="43">
        <f>LTN!S30+LPN!S30</f>
        <v>5</v>
      </c>
      <c r="T30" s="1" t="str">
        <f>VLOOKUP(B30,Param!B:E,4,FALSE)</f>
        <v>Gard</v>
      </c>
      <c r="U30" s="1">
        <f t="shared" si="0"/>
        <v>0</v>
      </c>
      <c r="V30" s="1">
        <f t="shared" si="1"/>
        <v>0</v>
      </c>
      <c r="W30" s="1">
        <f t="shared" si="2"/>
        <v>2</v>
      </c>
      <c r="X30" s="1">
        <f t="shared" si="3"/>
        <v>2</v>
      </c>
      <c r="Y30" s="1">
        <f t="shared" si="4"/>
        <v>0</v>
      </c>
      <c r="Z30" s="1">
        <f t="shared" si="5"/>
        <v>2</v>
      </c>
      <c r="AA30" s="1">
        <f t="shared" si="6"/>
        <v>17</v>
      </c>
      <c r="AC30" s="1">
        <f t="shared" si="7"/>
        <v>18</v>
      </c>
      <c r="AD30" s="1">
        <f t="shared" si="8"/>
        <v>5</v>
      </c>
    </row>
    <row r="31" spans="1:30" ht="15.9" customHeight="1" x14ac:dyDescent="0.3">
      <c r="A31" s="4">
        <v>11300004</v>
      </c>
      <c r="B31" s="4" t="str">
        <f>VLOOKUP(A31,Param!A:B,2,FALSE)</f>
        <v>VILLENEUVE LES AVIGNON AS</v>
      </c>
      <c r="C31" s="2">
        <f>LTN!C31+LPN!C31</f>
        <v>52</v>
      </c>
      <c r="D31" s="2">
        <f>LTN!D31+LPN!D31</f>
        <v>11</v>
      </c>
      <c r="E31" s="2">
        <f>LTN!E31+LPN!E31</f>
        <v>63</v>
      </c>
      <c r="F31" s="43">
        <f>LTN!F31+LPN!F31</f>
        <v>0</v>
      </c>
      <c r="G31" s="43">
        <f>LTN!G31+LPN!G31</f>
        <v>1</v>
      </c>
      <c r="H31" s="43">
        <f>LTN!H31+LPN!H31</f>
        <v>2</v>
      </c>
      <c r="I31" s="43">
        <f>LTN!I31+LPN!I31</f>
        <v>1</v>
      </c>
      <c r="J31" s="43">
        <f>LTN!J31+LPN!J31</f>
        <v>7</v>
      </c>
      <c r="K31" s="43">
        <f>LTN!K31+LPN!K31</f>
        <v>2</v>
      </c>
      <c r="L31" s="43">
        <f>LTN!L31+LPN!L31</f>
        <v>2</v>
      </c>
      <c r="M31" s="43">
        <f>LTN!M31+LPN!M31</f>
        <v>0</v>
      </c>
      <c r="N31" s="43">
        <f>LTN!N31+LPN!N31</f>
        <v>1</v>
      </c>
      <c r="O31" s="43">
        <f>LTN!O31+LPN!O31</f>
        <v>0</v>
      </c>
      <c r="P31" s="43">
        <f>LTN!P31+LPN!P31</f>
        <v>9</v>
      </c>
      <c r="Q31" s="43">
        <f>LTN!Q31+LPN!Q31</f>
        <v>0</v>
      </c>
      <c r="R31" s="43">
        <f>LTN!R31+LPN!R31</f>
        <v>31</v>
      </c>
      <c r="S31" s="43">
        <f>LTN!S31+LPN!S31</f>
        <v>7</v>
      </c>
      <c r="T31" s="1" t="str">
        <f>VLOOKUP(B31,Param!B:E,4,FALSE)</f>
        <v>Gard</v>
      </c>
      <c r="U31" s="1">
        <f t="shared" si="0"/>
        <v>1</v>
      </c>
      <c r="V31" s="1">
        <f t="shared" si="1"/>
        <v>3</v>
      </c>
      <c r="W31" s="1">
        <f t="shared" si="2"/>
        <v>9</v>
      </c>
      <c r="X31" s="1">
        <f t="shared" si="3"/>
        <v>2</v>
      </c>
      <c r="Y31" s="1">
        <f t="shared" si="4"/>
        <v>1</v>
      </c>
      <c r="Z31" s="1">
        <f t="shared" si="5"/>
        <v>9</v>
      </c>
      <c r="AA31" s="1">
        <f t="shared" si="6"/>
        <v>38</v>
      </c>
      <c r="AC31" s="1">
        <f t="shared" si="7"/>
        <v>52</v>
      </c>
      <c r="AD31" s="1">
        <f t="shared" si="8"/>
        <v>11</v>
      </c>
    </row>
    <row r="32" spans="1:30" ht="15.9" customHeight="1" x14ac:dyDescent="0.3">
      <c r="A32" s="4">
        <v>11300005</v>
      </c>
      <c r="B32" s="4" t="str">
        <f>VLOOKUP(A32,Param!A:B,2,FALSE)</f>
        <v>NIMES ST CESAIRE AM</v>
      </c>
      <c r="C32" s="2">
        <f>LTN!C32+LPN!C32</f>
        <v>17</v>
      </c>
      <c r="D32" s="2">
        <f>LTN!D32+LPN!D32</f>
        <v>6</v>
      </c>
      <c r="E32" s="2">
        <f>LTN!E32+LPN!E32</f>
        <v>23</v>
      </c>
      <c r="F32" s="43">
        <f>LTN!F32+LPN!F32</f>
        <v>0</v>
      </c>
      <c r="G32" s="43">
        <f>LTN!G32+LPN!G32</f>
        <v>0</v>
      </c>
      <c r="H32" s="43">
        <f>LTN!H32+LPN!H32</f>
        <v>0</v>
      </c>
      <c r="I32" s="43">
        <f>LTN!I32+LPN!I32</f>
        <v>0</v>
      </c>
      <c r="J32" s="43">
        <f>LTN!J32+LPN!J32</f>
        <v>0</v>
      </c>
      <c r="K32" s="43">
        <f>LTN!K32+LPN!K32</f>
        <v>1</v>
      </c>
      <c r="L32" s="43">
        <f>LTN!L32+LPN!L32</f>
        <v>0</v>
      </c>
      <c r="M32" s="43">
        <f>LTN!M32+LPN!M32</f>
        <v>0</v>
      </c>
      <c r="N32" s="43">
        <f>LTN!N32+LPN!N32</f>
        <v>0</v>
      </c>
      <c r="O32" s="43">
        <f>LTN!O32+LPN!O32</f>
        <v>0</v>
      </c>
      <c r="P32" s="43">
        <f>LTN!P32+LPN!P32</f>
        <v>2</v>
      </c>
      <c r="Q32" s="43">
        <f>LTN!Q32+LPN!Q32</f>
        <v>0</v>
      </c>
      <c r="R32" s="43">
        <f>LTN!R32+LPN!R32</f>
        <v>15</v>
      </c>
      <c r="S32" s="43">
        <f>LTN!S32+LPN!S32</f>
        <v>5</v>
      </c>
      <c r="T32" s="1" t="str">
        <f>VLOOKUP(B32,Param!B:E,4,FALSE)</f>
        <v>Gard</v>
      </c>
      <c r="U32" s="1">
        <f t="shared" si="0"/>
        <v>0</v>
      </c>
      <c r="V32" s="1">
        <f t="shared" si="1"/>
        <v>0</v>
      </c>
      <c r="W32" s="1">
        <f t="shared" si="2"/>
        <v>1</v>
      </c>
      <c r="X32" s="1">
        <f t="shared" si="3"/>
        <v>0</v>
      </c>
      <c r="Y32" s="1">
        <f t="shared" si="4"/>
        <v>0</v>
      </c>
      <c r="Z32" s="1">
        <f t="shared" si="5"/>
        <v>2</v>
      </c>
      <c r="AA32" s="1">
        <f t="shared" si="6"/>
        <v>20</v>
      </c>
      <c r="AC32" s="1">
        <f t="shared" si="7"/>
        <v>17</v>
      </c>
      <c r="AD32" s="1">
        <f t="shared" si="8"/>
        <v>6</v>
      </c>
    </row>
    <row r="33" spans="1:30" ht="15.9" customHeight="1" x14ac:dyDescent="0.3">
      <c r="A33" s="4">
        <v>11300006</v>
      </c>
      <c r="B33" s="4" t="str">
        <f>VLOOKUP(A33,Param!A:B,2,FALSE)</f>
        <v>GARONS TENNIS DE TABLE</v>
      </c>
      <c r="C33" s="2">
        <f>LTN!C33+LPN!C33</f>
        <v>8</v>
      </c>
      <c r="D33" s="2">
        <f>LTN!D33+LPN!D33</f>
        <v>4</v>
      </c>
      <c r="E33" s="2">
        <f>LTN!E33+LPN!E33</f>
        <v>12</v>
      </c>
      <c r="F33" s="43">
        <f>LTN!F33+LPN!F33</f>
        <v>0</v>
      </c>
      <c r="G33" s="43">
        <f>LTN!G33+LPN!G33</f>
        <v>0</v>
      </c>
      <c r="H33" s="43">
        <f>LTN!H33+LPN!H33</f>
        <v>1</v>
      </c>
      <c r="I33" s="43">
        <f>LTN!I33+LPN!I33</f>
        <v>0</v>
      </c>
      <c r="J33" s="43">
        <f>LTN!J33+LPN!J33</f>
        <v>1</v>
      </c>
      <c r="K33" s="43">
        <f>LTN!K33+LPN!K33</f>
        <v>0</v>
      </c>
      <c r="L33" s="43">
        <f>LTN!L33+LPN!L33</f>
        <v>3</v>
      </c>
      <c r="M33" s="43">
        <f>LTN!M33+LPN!M33</f>
        <v>0</v>
      </c>
      <c r="N33" s="43">
        <f>LTN!N33+LPN!N33</f>
        <v>0</v>
      </c>
      <c r="O33" s="43">
        <f>LTN!O33+LPN!O33</f>
        <v>0</v>
      </c>
      <c r="P33" s="43">
        <f>LTN!P33+LPN!P33</f>
        <v>0</v>
      </c>
      <c r="Q33" s="43">
        <f>LTN!Q33+LPN!Q33</f>
        <v>0</v>
      </c>
      <c r="R33" s="43">
        <f>LTN!R33+LPN!R33</f>
        <v>3</v>
      </c>
      <c r="S33" s="43">
        <f>LTN!S33+LPN!S33</f>
        <v>4</v>
      </c>
      <c r="T33" s="1" t="str">
        <f>VLOOKUP(B33,Param!B:E,4,FALSE)</f>
        <v>Gard</v>
      </c>
      <c r="U33" s="1">
        <f t="shared" si="0"/>
        <v>0</v>
      </c>
      <c r="V33" s="1">
        <f t="shared" si="1"/>
        <v>1</v>
      </c>
      <c r="W33" s="1">
        <f t="shared" si="2"/>
        <v>1</v>
      </c>
      <c r="X33" s="1">
        <f t="shared" si="3"/>
        <v>3</v>
      </c>
      <c r="Y33" s="1">
        <f t="shared" si="4"/>
        <v>0</v>
      </c>
      <c r="Z33" s="1">
        <f t="shared" si="5"/>
        <v>0</v>
      </c>
      <c r="AA33" s="1">
        <f t="shared" si="6"/>
        <v>7</v>
      </c>
      <c r="AC33" s="1">
        <f t="shared" si="7"/>
        <v>8</v>
      </c>
      <c r="AD33" s="1">
        <f t="shared" si="8"/>
        <v>4</v>
      </c>
    </row>
    <row r="34" spans="1:30" ht="15.9" customHeight="1" x14ac:dyDescent="0.3">
      <c r="A34" s="4">
        <v>11300007</v>
      </c>
      <c r="B34" s="4" t="str">
        <f>VLOOKUP(A34,Param!A:B,2,FALSE)</f>
        <v>NIMES ASPC</v>
      </c>
      <c r="C34" s="2">
        <f>LTN!C34+LPN!C34</f>
        <v>140</v>
      </c>
      <c r="D34" s="2">
        <f>LTN!D34+LPN!D34</f>
        <v>39</v>
      </c>
      <c r="E34" s="2">
        <f>LTN!E34+LPN!E34</f>
        <v>179</v>
      </c>
      <c r="F34" s="43">
        <f>LTN!F34+LPN!F34</f>
        <v>11</v>
      </c>
      <c r="G34" s="43">
        <f>LTN!G34+LPN!G34</f>
        <v>2</v>
      </c>
      <c r="H34" s="43">
        <f>LTN!H34+LPN!H34</f>
        <v>19</v>
      </c>
      <c r="I34" s="43">
        <f>LTN!I34+LPN!I34</f>
        <v>1</v>
      </c>
      <c r="J34" s="43">
        <f>LTN!J34+LPN!J34</f>
        <v>25</v>
      </c>
      <c r="K34" s="43">
        <f>LTN!K34+LPN!K34</f>
        <v>2</v>
      </c>
      <c r="L34" s="43">
        <f>LTN!L34+LPN!L34</f>
        <v>17</v>
      </c>
      <c r="M34" s="43">
        <f>LTN!M34+LPN!M34</f>
        <v>2</v>
      </c>
      <c r="N34" s="43">
        <f>LTN!N34+LPN!N34</f>
        <v>10</v>
      </c>
      <c r="O34" s="43">
        <f>LTN!O34+LPN!O34</f>
        <v>6</v>
      </c>
      <c r="P34" s="43">
        <f>LTN!P34+LPN!P34</f>
        <v>19</v>
      </c>
      <c r="Q34" s="43">
        <f>LTN!Q34+LPN!Q34</f>
        <v>18</v>
      </c>
      <c r="R34" s="43">
        <f>LTN!R34+LPN!R34</f>
        <v>39</v>
      </c>
      <c r="S34" s="43">
        <f>LTN!S34+LPN!S34</f>
        <v>8</v>
      </c>
      <c r="T34" s="1" t="str">
        <f>VLOOKUP(B34,Param!B:E,4,FALSE)</f>
        <v>Gard</v>
      </c>
      <c r="U34" s="1">
        <f t="shared" si="0"/>
        <v>13</v>
      </c>
      <c r="V34" s="1">
        <f t="shared" si="1"/>
        <v>20</v>
      </c>
      <c r="W34" s="1">
        <f t="shared" si="2"/>
        <v>27</v>
      </c>
      <c r="X34" s="1">
        <f t="shared" si="3"/>
        <v>19</v>
      </c>
      <c r="Y34" s="1">
        <f t="shared" si="4"/>
        <v>16</v>
      </c>
      <c r="Z34" s="1">
        <f t="shared" si="5"/>
        <v>37</v>
      </c>
      <c r="AA34" s="1">
        <f t="shared" si="6"/>
        <v>47</v>
      </c>
      <c r="AC34" s="1">
        <f t="shared" si="7"/>
        <v>140</v>
      </c>
      <c r="AD34" s="1">
        <f t="shared" si="8"/>
        <v>39</v>
      </c>
    </row>
    <row r="35" spans="1:30" ht="15.9" customHeight="1" x14ac:dyDescent="0.3">
      <c r="A35" s="4">
        <v>11300008</v>
      </c>
      <c r="B35" s="4" t="str">
        <f>VLOOKUP(A35,Param!A:B,2,FALSE)</f>
        <v>CONGENIES PPC</v>
      </c>
      <c r="C35" s="2">
        <f>LTN!C35+LPN!C35</f>
        <v>28</v>
      </c>
      <c r="D35" s="2">
        <f>LTN!D35+LPN!D35</f>
        <v>1</v>
      </c>
      <c r="E35" s="2">
        <f>LTN!E35+LPN!E35</f>
        <v>29</v>
      </c>
      <c r="F35" s="43">
        <f>LTN!F35+LPN!F35</f>
        <v>0</v>
      </c>
      <c r="G35" s="43">
        <f>LTN!G35+LPN!G35</f>
        <v>0</v>
      </c>
      <c r="H35" s="43">
        <f>LTN!H35+LPN!H35</f>
        <v>1</v>
      </c>
      <c r="I35" s="43">
        <f>LTN!I35+LPN!I35</f>
        <v>0</v>
      </c>
      <c r="J35" s="43">
        <f>LTN!J35+LPN!J35</f>
        <v>2</v>
      </c>
      <c r="K35" s="43">
        <f>LTN!K35+LPN!K35</f>
        <v>0</v>
      </c>
      <c r="L35" s="43">
        <f>LTN!L35+LPN!L35</f>
        <v>3</v>
      </c>
      <c r="M35" s="43">
        <f>LTN!M35+LPN!M35</f>
        <v>0</v>
      </c>
      <c r="N35" s="43">
        <f>LTN!N35+LPN!N35</f>
        <v>1</v>
      </c>
      <c r="O35" s="43">
        <f>LTN!O35+LPN!O35</f>
        <v>0</v>
      </c>
      <c r="P35" s="43">
        <f>LTN!P35+LPN!P35</f>
        <v>5</v>
      </c>
      <c r="Q35" s="43">
        <f>LTN!Q35+LPN!Q35</f>
        <v>0</v>
      </c>
      <c r="R35" s="43">
        <f>LTN!R35+LPN!R35</f>
        <v>16</v>
      </c>
      <c r="S35" s="43">
        <f>LTN!S35+LPN!S35</f>
        <v>1</v>
      </c>
      <c r="T35" s="1" t="str">
        <f>VLOOKUP(B35,Param!B:E,4,FALSE)</f>
        <v>Gard</v>
      </c>
      <c r="U35" s="1">
        <f t="shared" si="0"/>
        <v>0</v>
      </c>
      <c r="V35" s="1">
        <f t="shared" si="1"/>
        <v>1</v>
      </c>
      <c r="W35" s="1">
        <f t="shared" si="2"/>
        <v>2</v>
      </c>
      <c r="X35" s="1">
        <f t="shared" si="3"/>
        <v>3</v>
      </c>
      <c r="Y35" s="1">
        <f t="shared" si="4"/>
        <v>1</v>
      </c>
      <c r="Z35" s="1">
        <f t="shared" si="5"/>
        <v>5</v>
      </c>
      <c r="AA35" s="1">
        <f t="shared" si="6"/>
        <v>17</v>
      </c>
      <c r="AC35" s="1">
        <f t="shared" si="7"/>
        <v>28</v>
      </c>
      <c r="AD35" s="1">
        <f t="shared" si="8"/>
        <v>1</v>
      </c>
    </row>
    <row r="36" spans="1:30" ht="15.9" customHeight="1" x14ac:dyDescent="0.3">
      <c r="A36" s="4">
        <v>11300010</v>
      </c>
      <c r="B36" s="4" t="str">
        <f>VLOOKUP(A36,Param!A:B,2,FALSE)</f>
        <v>UCHAUD ASTT</v>
      </c>
      <c r="C36" s="2">
        <f>LTN!C36+LPN!C36</f>
        <v>109</v>
      </c>
      <c r="D36" s="2">
        <f>LTN!D36+LPN!D36</f>
        <v>17</v>
      </c>
      <c r="E36" s="2">
        <f>LTN!E36+LPN!E36</f>
        <v>126</v>
      </c>
      <c r="F36" s="43">
        <f>LTN!F36+LPN!F36</f>
        <v>7</v>
      </c>
      <c r="G36" s="43">
        <f>LTN!G36+LPN!G36</f>
        <v>1</v>
      </c>
      <c r="H36" s="43">
        <f>LTN!H36+LPN!H36</f>
        <v>8</v>
      </c>
      <c r="I36" s="43">
        <f>LTN!I36+LPN!I36</f>
        <v>0</v>
      </c>
      <c r="J36" s="43">
        <f>LTN!J36+LPN!J36</f>
        <v>20</v>
      </c>
      <c r="K36" s="43">
        <f>LTN!K36+LPN!K36</f>
        <v>1</v>
      </c>
      <c r="L36" s="43">
        <f>LTN!L36+LPN!L36</f>
        <v>16</v>
      </c>
      <c r="M36" s="43">
        <f>LTN!M36+LPN!M36</f>
        <v>1</v>
      </c>
      <c r="N36" s="43">
        <f>LTN!N36+LPN!N36</f>
        <v>6</v>
      </c>
      <c r="O36" s="43">
        <f>LTN!O36+LPN!O36</f>
        <v>0</v>
      </c>
      <c r="P36" s="43">
        <f>LTN!P36+LPN!P36</f>
        <v>19</v>
      </c>
      <c r="Q36" s="43">
        <f>LTN!Q36+LPN!Q36</f>
        <v>4</v>
      </c>
      <c r="R36" s="43">
        <f>LTN!R36+LPN!R36</f>
        <v>33</v>
      </c>
      <c r="S36" s="43">
        <f>LTN!S36+LPN!S36</f>
        <v>10</v>
      </c>
      <c r="T36" s="1" t="str">
        <f>VLOOKUP(B36,Param!B:E,4,FALSE)</f>
        <v>Gard</v>
      </c>
      <c r="U36" s="1">
        <f t="shared" si="0"/>
        <v>8</v>
      </c>
      <c r="V36" s="1">
        <f t="shared" si="1"/>
        <v>8</v>
      </c>
      <c r="W36" s="1">
        <f t="shared" si="2"/>
        <v>21</v>
      </c>
      <c r="X36" s="1">
        <f t="shared" si="3"/>
        <v>17</v>
      </c>
      <c r="Y36" s="1">
        <f t="shared" si="4"/>
        <v>6</v>
      </c>
      <c r="Z36" s="1">
        <f t="shared" si="5"/>
        <v>23</v>
      </c>
      <c r="AA36" s="1">
        <f t="shared" si="6"/>
        <v>43</v>
      </c>
      <c r="AC36" s="1">
        <f t="shared" si="7"/>
        <v>109</v>
      </c>
      <c r="AD36" s="1">
        <f t="shared" si="8"/>
        <v>17</v>
      </c>
    </row>
    <row r="37" spans="1:30" ht="15.9" customHeight="1" x14ac:dyDescent="0.3">
      <c r="A37" s="4">
        <v>11300012</v>
      </c>
      <c r="B37" s="4" t="str">
        <f>VLOOKUP(A37,Param!A:B,2,FALSE)</f>
        <v>BAGNOLS MARCOULE SABRAN TT</v>
      </c>
      <c r="C37" s="2">
        <f>LTN!C37+LPN!C37</f>
        <v>57</v>
      </c>
      <c r="D37" s="2">
        <f>LTN!D37+LPN!D37</f>
        <v>5</v>
      </c>
      <c r="E37" s="2">
        <f>LTN!E37+LPN!E37</f>
        <v>62</v>
      </c>
      <c r="F37" s="43">
        <f>LTN!F37+LPN!F37</f>
        <v>3</v>
      </c>
      <c r="G37" s="43">
        <f>LTN!G37+LPN!G37</f>
        <v>0</v>
      </c>
      <c r="H37" s="43">
        <f>LTN!H37+LPN!H37</f>
        <v>4</v>
      </c>
      <c r="I37" s="43">
        <f>LTN!I37+LPN!I37</f>
        <v>1</v>
      </c>
      <c r="J37" s="43">
        <f>LTN!J37+LPN!J37</f>
        <v>8</v>
      </c>
      <c r="K37" s="43">
        <f>LTN!K37+LPN!K37</f>
        <v>3</v>
      </c>
      <c r="L37" s="43">
        <f>LTN!L37+LPN!L37</f>
        <v>6</v>
      </c>
      <c r="M37" s="43">
        <f>LTN!M37+LPN!M37</f>
        <v>0</v>
      </c>
      <c r="N37" s="43">
        <f>LTN!N37+LPN!N37</f>
        <v>2</v>
      </c>
      <c r="O37" s="43">
        <f>LTN!O37+LPN!O37</f>
        <v>0</v>
      </c>
      <c r="P37" s="43">
        <f>LTN!P37+LPN!P37</f>
        <v>14</v>
      </c>
      <c r="Q37" s="43">
        <f>LTN!Q37+LPN!Q37</f>
        <v>0</v>
      </c>
      <c r="R37" s="43">
        <f>LTN!R37+LPN!R37</f>
        <v>20</v>
      </c>
      <c r="S37" s="43">
        <f>LTN!S37+LPN!S37</f>
        <v>1</v>
      </c>
      <c r="T37" s="1" t="str">
        <f>VLOOKUP(B37,Param!B:E,4,FALSE)</f>
        <v>Gard</v>
      </c>
      <c r="U37" s="1">
        <f t="shared" si="0"/>
        <v>3</v>
      </c>
      <c r="V37" s="1">
        <f t="shared" si="1"/>
        <v>5</v>
      </c>
      <c r="W37" s="1">
        <f t="shared" si="2"/>
        <v>11</v>
      </c>
      <c r="X37" s="1">
        <f t="shared" si="3"/>
        <v>6</v>
      </c>
      <c r="Y37" s="1">
        <f t="shared" si="4"/>
        <v>2</v>
      </c>
      <c r="Z37" s="1">
        <f t="shared" si="5"/>
        <v>14</v>
      </c>
      <c r="AA37" s="1">
        <f t="shared" si="6"/>
        <v>21</v>
      </c>
      <c r="AC37" s="1">
        <f t="shared" si="7"/>
        <v>57</v>
      </c>
      <c r="AD37" s="1">
        <f t="shared" si="8"/>
        <v>5</v>
      </c>
    </row>
    <row r="38" spans="1:30" ht="15.9" customHeight="1" x14ac:dyDescent="0.3">
      <c r="A38" s="4">
        <v>11300014</v>
      </c>
      <c r="B38" s="4" t="str">
        <f>VLOOKUP(A38,Param!A:B,2,FALSE)</f>
        <v>ST CHRISTOL LEZ ALES AS</v>
      </c>
      <c r="C38" s="2">
        <f>LTN!C38+LPN!C38</f>
        <v>92</v>
      </c>
      <c r="D38" s="2">
        <f>LTN!D38+LPN!D38</f>
        <v>15</v>
      </c>
      <c r="E38" s="2">
        <f>LTN!E38+LPN!E38</f>
        <v>107</v>
      </c>
      <c r="F38" s="43">
        <f>LTN!F38+LPN!F38</f>
        <v>7</v>
      </c>
      <c r="G38" s="43">
        <f>LTN!G38+LPN!G38</f>
        <v>1</v>
      </c>
      <c r="H38" s="43">
        <f>LTN!H38+LPN!H38</f>
        <v>7</v>
      </c>
      <c r="I38" s="43">
        <f>LTN!I38+LPN!I38</f>
        <v>1</v>
      </c>
      <c r="J38" s="43">
        <f>LTN!J38+LPN!J38</f>
        <v>19</v>
      </c>
      <c r="K38" s="43">
        <f>LTN!K38+LPN!K38</f>
        <v>2</v>
      </c>
      <c r="L38" s="43">
        <f>LTN!L38+LPN!L38</f>
        <v>9</v>
      </c>
      <c r="M38" s="43">
        <f>LTN!M38+LPN!M38</f>
        <v>1</v>
      </c>
      <c r="N38" s="43">
        <f>LTN!N38+LPN!N38</f>
        <v>1</v>
      </c>
      <c r="O38" s="43">
        <f>LTN!O38+LPN!O38</f>
        <v>0</v>
      </c>
      <c r="P38" s="43">
        <f>LTN!P38+LPN!P38</f>
        <v>8</v>
      </c>
      <c r="Q38" s="43">
        <f>LTN!Q38+LPN!Q38</f>
        <v>5</v>
      </c>
      <c r="R38" s="43">
        <f>LTN!R38+LPN!R38</f>
        <v>41</v>
      </c>
      <c r="S38" s="43">
        <f>LTN!S38+LPN!S38</f>
        <v>5</v>
      </c>
      <c r="T38" s="1" t="str">
        <f>VLOOKUP(B38,Param!B:E,4,FALSE)</f>
        <v>Gard</v>
      </c>
      <c r="U38" s="1">
        <f t="shared" si="0"/>
        <v>8</v>
      </c>
      <c r="V38" s="1">
        <f t="shared" si="1"/>
        <v>8</v>
      </c>
      <c r="W38" s="1">
        <f t="shared" si="2"/>
        <v>21</v>
      </c>
      <c r="X38" s="1">
        <f t="shared" si="3"/>
        <v>10</v>
      </c>
      <c r="Y38" s="1">
        <f t="shared" si="4"/>
        <v>1</v>
      </c>
      <c r="Z38" s="1">
        <f t="shared" si="5"/>
        <v>13</v>
      </c>
      <c r="AA38" s="1">
        <f t="shared" si="6"/>
        <v>46</v>
      </c>
      <c r="AC38" s="1">
        <f t="shared" si="7"/>
        <v>92</v>
      </c>
      <c r="AD38" s="1">
        <f t="shared" si="8"/>
        <v>15</v>
      </c>
    </row>
    <row r="39" spans="1:30" ht="15.9" customHeight="1" x14ac:dyDescent="0.3">
      <c r="A39" s="4">
        <v>11300015</v>
      </c>
      <c r="B39" s="4" t="str">
        <f>VLOOKUP(A39,Param!A:B,2,FALSE)</f>
        <v>BESSEGES/GAGNIERES CPM</v>
      </c>
      <c r="C39" s="2">
        <f>LTN!C39+LPN!C39</f>
        <v>12</v>
      </c>
      <c r="D39" s="2">
        <f>LTN!D39+LPN!D39</f>
        <v>0</v>
      </c>
      <c r="E39" s="2">
        <f>LTN!E39+LPN!E39</f>
        <v>12</v>
      </c>
      <c r="F39" s="43">
        <f>LTN!F39+LPN!F39</f>
        <v>0</v>
      </c>
      <c r="G39" s="43">
        <f>LTN!G39+LPN!G39</f>
        <v>0</v>
      </c>
      <c r="H39" s="43">
        <f>LTN!H39+LPN!H39</f>
        <v>0</v>
      </c>
      <c r="I39" s="43">
        <f>LTN!I39+LPN!I39</f>
        <v>0</v>
      </c>
      <c r="J39" s="43">
        <f>LTN!J39+LPN!J39</f>
        <v>0</v>
      </c>
      <c r="K39" s="43">
        <f>LTN!K39+LPN!K39</f>
        <v>0</v>
      </c>
      <c r="L39" s="43">
        <f>LTN!L39+LPN!L39</f>
        <v>0</v>
      </c>
      <c r="M39" s="43">
        <f>LTN!M39+LPN!M39</f>
        <v>0</v>
      </c>
      <c r="N39" s="43">
        <f>LTN!N39+LPN!N39</f>
        <v>0</v>
      </c>
      <c r="O39" s="43">
        <f>LTN!O39+LPN!O39</f>
        <v>0</v>
      </c>
      <c r="P39" s="43">
        <f>LTN!P39+LPN!P39</f>
        <v>1</v>
      </c>
      <c r="Q39" s="43">
        <f>LTN!Q39+LPN!Q39</f>
        <v>0</v>
      </c>
      <c r="R39" s="43">
        <f>LTN!R39+LPN!R39</f>
        <v>11</v>
      </c>
      <c r="S39" s="43">
        <f>LTN!S39+LPN!S39</f>
        <v>0</v>
      </c>
      <c r="T39" s="1" t="str">
        <f>VLOOKUP(B39,Param!B:E,4,FALSE)</f>
        <v>Gard</v>
      </c>
      <c r="U39" s="1">
        <f t="shared" si="0"/>
        <v>0</v>
      </c>
      <c r="V39" s="1">
        <f t="shared" si="1"/>
        <v>0</v>
      </c>
      <c r="W39" s="1">
        <f t="shared" si="2"/>
        <v>0</v>
      </c>
      <c r="X39" s="1">
        <f t="shared" si="3"/>
        <v>0</v>
      </c>
      <c r="Y39" s="1">
        <f t="shared" si="4"/>
        <v>0</v>
      </c>
      <c r="Z39" s="1">
        <f t="shared" si="5"/>
        <v>1</v>
      </c>
      <c r="AA39" s="1">
        <f t="shared" si="6"/>
        <v>11</v>
      </c>
      <c r="AC39" s="1">
        <f t="shared" si="7"/>
        <v>12</v>
      </c>
      <c r="AD39" s="1">
        <f t="shared" si="8"/>
        <v>0</v>
      </c>
    </row>
    <row r="40" spans="1:30" ht="15.9" customHeight="1" x14ac:dyDescent="0.3">
      <c r="A40" s="4">
        <v>11300016</v>
      </c>
      <c r="B40" s="4" t="str">
        <f>VLOOKUP(A40,Param!A:B,2,FALSE)</f>
        <v>NIMES ASPTT TENNIS DE TABLE</v>
      </c>
      <c r="C40" s="2">
        <f>LTN!C40+LPN!C40</f>
        <v>81</v>
      </c>
      <c r="D40" s="2">
        <f>LTN!D40+LPN!D40</f>
        <v>12</v>
      </c>
      <c r="E40" s="2">
        <f>LTN!E40+LPN!E40</f>
        <v>93</v>
      </c>
      <c r="F40" s="43">
        <f>LTN!F40+LPN!F40</f>
        <v>5</v>
      </c>
      <c r="G40" s="43">
        <f>LTN!G40+LPN!G40</f>
        <v>1</v>
      </c>
      <c r="H40" s="43">
        <f>LTN!H40+LPN!H40</f>
        <v>11</v>
      </c>
      <c r="I40" s="43">
        <f>LTN!I40+LPN!I40</f>
        <v>1</v>
      </c>
      <c r="J40" s="43">
        <f>LTN!J40+LPN!J40</f>
        <v>12</v>
      </c>
      <c r="K40" s="43">
        <f>LTN!K40+LPN!K40</f>
        <v>0</v>
      </c>
      <c r="L40" s="43">
        <f>LTN!L40+LPN!L40</f>
        <v>3</v>
      </c>
      <c r="M40" s="43">
        <f>LTN!M40+LPN!M40</f>
        <v>1</v>
      </c>
      <c r="N40" s="43">
        <f>LTN!N40+LPN!N40</f>
        <v>7</v>
      </c>
      <c r="O40" s="43">
        <f>LTN!O40+LPN!O40</f>
        <v>0</v>
      </c>
      <c r="P40" s="43">
        <f>LTN!P40+LPN!P40</f>
        <v>8</v>
      </c>
      <c r="Q40" s="43">
        <f>LTN!Q40+LPN!Q40</f>
        <v>2</v>
      </c>
      <c r="R40" s="43">
        <f>LTN!R40+LPN!R40</f>
        <v>35</v>
      </c>
      <c r="S40" s="43">
        <f>LTN!S40+LPN!S40</f>
        <v>7</v>
      </c>
      <c r="T40" s="1" t="str">
        <f>VLOOKUP(B40,Param!B:E,4,FALSE)</f>
        <v>Gard</v>
      </c>
      <c r="U40" s="1">
        <f t="shared" si="0"/>
        <v>6</v>
      </c>
      <c r="V40" s="1">
        <f t="shared" si="1"/>
        <v>12</v>
      </c>
      <c r="W40" s="1">
        <f t="shared" si="2"/>
        <v>12</v>
      </c>
      <c r="X40" s="1">
        <f t="shared" si="3"/>
        <v>4</v>
      </c>
      <c r="Y40" s="1">
        <f t="shared" si="4"/>
        <v>7</v>
      </c>
      <c r="Z40" s="1">
        <f t="shared" si="5"/>
        <v>10</v>
      </c>
      <c r="AA40" s="1">
        <f t="shared" si="6"/>
        <v>42</v>
      </c>
      <c r="AC40" s="1">
        <f t="shared" si="7"/>
        <v>81</v>
      </c>
      <c r="AD40" s="1">
        <f t="shared" si="8"/>
        <v>12</v>
      </c>
    </row>
    <row r="41" spans="1:30" ht="15.9" customHeight="1" x14ac:dyDescent="0.3">
      <c r="A41" s="4">
        <v>11300017</v>
      </c>
      <c r="B41" s="4" t="str">
        <f>VLOOKUP(A41,Param!A:B,2,FALSE)</f>
        <v>LEDIGNAN ALASC</v>
      </c>
      <c r="C41" s="2">
        <f>LTN!C41+LPN!C41</f>
        <v>12</v>
      </c>
      <c r="D41" s="2">
        <f>LTN!D41+LPN!D41</f>
        <v>0</v>
      </c>
      <c r="E41" s="2">
        <f>LTN!E41+LPN!E41</f>
        <v>12</v>
      </c>
      <c r="F41" s="43">
        <f>LTN!F41+LPN!F41</f>
        <v>0</v>
      </c>
      <c r="G41" s="43">
        <f>LTN!G41+LPN!G41</f>
        <v>0</v>
      </c>
      <c r="H41" s="43">
        <f>LTN!H41+LPN!H41</f>
        <v>0</v>
      </c>
      <c r="I41" s="43">
        <f>LTN!I41+LPN!I41</f>
        <v>0</v>
      </c>
      <c r="J41" s="43">
        <f>LTN!J41+LPN!J41</f>
        <v>0</v>
      </c>
      <c r="K41" s="43">
        <f>LTN!K41+LPN!K41</f>
        <v>0</v>
      </c>
      <c r="L41" s="43">
        <f>LTN!L41+LPN!L41</f>
        <v>1</v>
      </c>
      <c r="M41" s="43">
        <f>LTN!M41+LPN!M41</f>
        <v>0</v>
      </c>
      <c r="N41" s="43">
        <f>LTN!N41+LPN!N41</f>
        <v>0</v>
      </c>
      <c r="O41" s="43">
        <f>LTN!O41+LPN!O41</f>
        <v>0</v>
      </c>
      <c r="P41" s="43">
        <f>LTN!P41+LPN!P41</f>
        <v>0</v>
      </c>
      <c r="Q41" s="43">
        <f>LTN!Q41+LPN!Q41</f>
        <v>0</v>
      </c>
      <c r="R41" s="43">
        <f>LTN!R41+LPN!R41</f>
        <v>11</v>
      </c>
      <c r="S41" s="43">
        <f>LTN!S41+LPN!S41</f>
        <v>0</v>
      </c>
      <c r="T41" s="1" t="str">
        <f>VLOOKUP(B41,Param!B:E,4,FALSE)</f>
        <v>Gard</v>
      </c>
      <c r="U41" s="1">
        <f t="shared" si="0"/>
        <v>0</v>
      </c>
      <c r="V41" s="1">
        <f t="shared" si="1"/>
        <v>0</v>
      </c>
      <c r="W41" s="1">
        <f t="shared" si="2"/>
        <v>0</v>
      </c>
      <c r="X41" s="1">
        <f t="shared" si="3"/>
        <v>1</v>
      </c>
      <c r="Y41" s="1">
        <f t="shared" si="4"/>
        <v>0</v>
      </c>
      <c r="Z41" s="1">
        <f t="shared" si="5"/>
        <v>0</v>
      </c>
      <c r="AA41" s="1">
        <f t="shared" si="6"/>
        <v>11</v>
      </c>
      <c r="AC41" s="1">
        <f t="shared" si="7"/>
        <v>12</v>
      </c>
      <c r="AD41" s="1">
        <f t="shared" si="8"/>
        <v>0</v>
      </c>
    </row>
    <row r="42" spans="1:30" ht="15.9" customHeight="1" x14ac:dyDescent="0.3">
      <c r="A42" s="4">
        <v>11300019</v>
      </c>
      <c r="B42" s="4" t="str">
        <f>VLOOKUP(A42,Param!A:B,2,FALSE)</f>
        <v>QUISSAC T.T.</v>
      </c>
      <c r="C42" s="2">
        <f>LTN!C42+LPN!C42</f>
        <v>41</v>
      </c>
      <c r="D42" s="2">
        <f>LTN!D42+LPN!D42</f>
        <v>2</v>
      </c>
      <c r="E42" s="2">
        <f>LTN!E42+LPN!E42</f>
        <v>43</v>
      </c>
      <c r="F42" s="43">
        <f>LTN!F42+LPN!F42</f>
        <v>4</v>
      </c>
      <c r="G42" s="43">
        <f>LTN!G42+LPN!G42</f>
        <v>2</v>
      </c>
      <c r="H42" s="43">
        <f>LTN!H42+LPN!H42</f>
        <v>1</v>
      </c>
      <c r="I42" s="43">
        <f>LTN!I42+LPN!I42</f>
        <v>0</v>
      </c>
      <c r="J42" s="43">
        <f>LTN!J42+LPN!J42</f>
        <v>6</v>
      </c>
      <c r="K42" s="43">
        <f>LTN!K42+LPN!K42</f>
        <v>0</v>
      </c>
      <c r="L42" s="43">
        <f>LTN!L42+LPN!L42</f>
        <v>4</v>
      </c>
      <c r="M42" s="43">
        <f>LTN!M42+LPN!M42</f>
        <v>0</v>
      </c>
      <c r="N42" s="43">
        <f>LTN!N42+LPN!N42</f>
        <v>1</v>
      </c>
      <c r="O42" s="43">
        <f>LTN!O42+LPN!O42</f>
        <v>0</v>
      </c>
      <c r="P42" s="43">
        <f>LTN!P42+LPN!P42</f>
        <v>3</v>
      </c>
      <c r="Q42" s="43">
        <f>LTN!Q42+LPN!Q42</f>
        <v>0</v>
      </c>
      <c r="R42" s="43">
        <f>LTN!R42+LPN!R42</f>
        <v>22</v>
      </c>
      <c r="S42" s="43">
        <f>LTN!S42+LPN!S42</f>
        <v>0</v>
      </c>
      <c r="T42" s="1" t="str">
        <f>VLOOKUP(B42,Param!B:E,4,FALSE)</f>
        <v>Gard</v>
      </c>
      <c r="U42" s="1">
        <f t="shared" si="0"/>
        <v>6</v>
      </c>
      <c r="V42" s="1">
        <f t="shared" si="1"/>
        <v>1</v>
      </c>
      <c r="W42" s="1">
        <f t="shared" si="2"/>
        <v>6</v>
      </c>
      <c r="X42" s="1">
        <f t="shared" si="3"/>
        <v>4</v>
      </c>
      <c r="Y42" s="1">
        <f t="shared" si="4"/>
        <v>1</v>
      </c>
      <c r="Z42" s="1">
        <f t="shared" si="5"/>
        <v>3</v>
      </c>
      <c r="AA42" s="1">
        <f t="shared" si="6"/>
        <v>22</v>
      </c>
      <c r="AC42" s="1">
        <f t="shared" si="7"/>
        <v>41</v>
      </c>
      <c r="AD42" s="1">
        <f t="shared" si="8"/>
        <v>2</v>
      </c>
    </row>
    <row r="43" spans="1:30" ht="15.9" customHeight="1" x14ac:dyDescent="0.3">
      <c r="A43" s="4">
        <v>11300021</v>
      </c>
      <c r="B43" s="4" t="str">
        <f>VLOOKUP(A43,Param!A:B,2,FALSE)</f>
        <v>BELLEGARDE COB</v>
      </c>
      <c r="C43" s="2">
        <f>LTN!C43+LPN!C43</f>
        <v>41</v>
      </c>
      <c r="D43" s="2">
        <f>LTN!D43+LPN!D43</f>
        <v>7</v>
      </c>
      <c r="E43" s="2">
        <f>LTN!E43+LPN!E43</f>
        <v>48</v>
      </c>
      <c r="F43" s="43">
        <f>LTN!F43+LPN!F43</f>
        <v>5</v>
      </c>
      <c r="G43" s="43">
        <f>LTN!G43+LPN!G43</f>
        <v>0</v>
      </c>
      <c r="H43" s="43">
        <f>LTN!H43+LPN!H43</f>
        <v>7</v>
      </c>
      <c r="I43" s="43">
        <f>LTN!I43+LPN!I43</f>
        <v>4</v>
      </c>
      <c r="J43" s="43">
        <f>LTN!J43+LPN!J43</f>
        <v>2</v>
      </c>
      <c r="K43" s="43">
        <f>LTN!K43+LPN!K43</f>
        <v>1</v>
      </c>
      <c r="L43" s="43">
        <f>LTN!L43+LPN!L43</f>
        <v>5</v>
      </c>
      <c r="M43" s="43">
        <f>LTN!M43+LPN!M43</f>
        <v>0</v>
      </c>
      <c r="N43" s="43">
        <f>LTN!N43+LPN!N43</f>
        <v>0</v>
      </c>
      <c r="O43" s="43">
        <f>LTN!O43+LPN!O43</f>
        <v>1</v>
      </c>
      <c r="P43" s="43">
        <f>LTN!P43+LPN!P43</f>
        <v>3</v>
      </c>
      <c r="Q43" s="43">
        <f>LTN!Q43+LPN!Q43</f>
        <v>0</v>
      </c>
      <c r="R43" s="43">
        <f>LTN!R43+LPN!R43</f>
        <v>19</v>
      </c>
      <c r="S43" s="43">
        <f>LTN!S43+LPN!S43</f>
        <v>1</v>
      </c>
      <c r="T43" s="1" t="str">
        <f>VLOOKUP(B43,Param!B:E,4,FALSE)</f>
        <v>Gard</v>
      </c>
      <c r="U43" s="1">
        <f t="shared" si="0"/>
        <v>5</v>
      </c>
      <c r="V43" s="1">
        <f t="shared" si="1"/>
        <v>11</v>
      </c>
      <c r="W43" s="1">
        <f t="shared" si="2"/>
        <v>3</v>
      </c>
      <c r="X43" s="1">
        <f t="shared" si="3"/>
        <v>5</v>
      </c>
      <c r="Y43" s="1">
        <f t="shared" si="4"/>
        <v>1</v>
      </c>
      <c r="Z43" s="1">
        <f t="shared" si="5"/>
        <v>3</v>
      </c>
      <c r="AA43" s="1">
        <f t="shared" si="6"/>
        <v>20</v>
      </c>
      <c r="AC43" s="1">
        <f t="shared" si="7"/>
        <v>41</v>
      </c>
      <c r="AD43" s="1">
        <f t="shared" si="8"/>
        <v>7</v>
      </c>
    </row>
    <row r="44" spans="1:30" ht="15.9" customHeight="1" x14ac:dyDescent="0.3">
      <c r="A44" s="4">
        <v>11300022</v>
      </c>
      <c r="B44" s="4" t="str">
        <f>VLOOKUP(A44,Param!A:B,2,FALSE)</f>
        <v>BAD PING LE GRAU DU ROI</v>
      </c>
      <c r="C44" s="2">
        <f>LTN!C44+LPN!C44</f>
        <v>18</v>
      </c>
      <c r="D44" s="2">
        <f>LTN!D44+LPN!D44</f>
        <v>2</v>
      </c>
      <c r="E44" s="2">
        <f>LTN!E44+LPN!E44</f>
        <v>20</v>
      </c>
      <c r="F44" s="43">
        <f>LTN!F44+LPN!F44</f>
        <v>0</v>
      </c>
      <c r="G44" s="43">
        <f>LTN!G44+LPN!G44</f>
        <v>0</v>
      </c>
      <c r="H44" s="43">
        <f>LTN!H44+LPN!H44</f>
        <v>0</v>
      </c>
      <c r="I44" s="43">
        <f>LTN!I44+LPN!I44</f>
        <v>0</v>
      </c>
      <c r="J44" s="43">
        <f>LTN!J44+LPN!J44</f>
        <v>0</v>
      </c>
      <c r="K44" s="43">
        <f>LTN!K44+LPN!K44</f>
        <v>0</v>
      </c>
      <c r="L44" s="43">
        <f>LTN!L44+LPN!L44</f>
        <v>0</v>
      </c>
      <c r="M44" s="43">
        <f>LTN!M44+LPN!M44</f>
        <v>0</v>
      </c>
      <c r="N44" s="43">
        <f>LTN!N44+LPN!N44</f>
        <v>0</v>
      </c>
      <c r="O44" s="43">
        <f>LTN!O44+LPN!O44</f>
        <v>0</v>
      </c>
      <c r="P44" s="43">
        <f>LTN!P44+LPN!P44</f>
        <v>4</v>
      </c>
      <c r="Q44" s="43">
        <f>LTN!Q44+LPN!Q44</f>
        <v>1</v>
      </c>
      <c r="R44" s="43">
        <f>LTN!R44+LPN!R44</f>
        <v>14</v>
      </c>
      <c r="S44" s="43">
        <f>LTN!S44+LPN!S44</f>
        <v>1</v>
      </c>
      <c r="T44" s="1" t="str">
        <f>VLOOKUP(B44,Param!B:E,4,FALSE)</f>
        <v>Gard</v>
      </c>
      <c r="U44" s="1">
        <f t="shared" si="0"/>
        <v>0</v>
      </c>
      <c r="V44" s="1">
        <f t="shared" si="1"/>
        <v>0</v>
      </c>
      <c r="W44" s="1">
        <f t="shared" si="2"/>
        <v>0</v>
      </c>
      <c r="X44" s="1">
        <f t="shared" si="3"/>
        <v>0</v>
      </c>
      <c r="Y44" s="1">
        <f t="shared" si="4"/>
        <v>0</v>
      </c>
      <c r="Z44" s="1">
        <f t="shared" si="5"/>
        <v>5</v>
      </c>
      <c r="AA44" s="1">
        <f t="shared" si="6"/>
        <v>15</v>
      </c>
      <c r="AC44" s="1">
        <f t="shared" si="7"/>
        <v>18</v>
      </c>
      <c r="AD44" s="1">
        <f t="shared" si="8"/>
        <v>2</v>
      </c>
    </row>
    <row r="45" spans="1:30" ht="15.9" customHeight="1" x14ac:dyDescent="0.3">
      <c r="A45" s="4">
        <v>11300023</v>
      </c>
      <c r="B45" s="4" t="str">
        <f>VLOOKUP(A45,Param!A:B,2,FALSE)</f>
        <v>SALINDRES AS</v>
      </c>
      <c r="C45" s="2">
        <f>LTN!C45+LPN!C45</f>
        <v>121</v>
      </c>
      <c r="D45" s="2">
        <f>LTN!D45+LPN!D45</f>
        <v>14</v>
      </c>
      <c r="E45" s="2">
        <f>LTN!E45+LPN!E45</f>
        <v>135</v>
      </c>
      <c r="F45" s="43">
        <f>LTN!F45+LPN!F45</f>
        <v>8</v>
      </c>
      <c r="G45" s="43">
        <f>LTN!G45+LPN!G45</f>
        <v>1</v>
      </c>
      <c r="H45" s="43">
        <f>LTN!H45+LPN!H45</f>
        <v>6</v>
      </c>
      <c r="I45" s="43">
        <f>LTN!I45+LPN!I45</f>
        <v>3</v>
      </c>
      <c r="J45" s="43">
        <f>LTN!J45+LPN!J45</f>
        <v>22</v>
      </c>
      <c r="K45" s="43">
        <f>LTN!K45+LPN!K45</f>
        <v>2</v>
      </c>
      <c r="L45" s="43">
        <f>LTN!L45+LPN!L45</f>
        <v>17</v>
      </c>
      <c r="M45" s="43">
        <f>LTN!M45+LPN!M45</f>
        <v>1</v>
      </c>
      <c r="N45" s="43">
        <f>LTN!N45+LPN!N45</f>
        <v>7</v>
      </c>
      <c r="O45" s="43">
        <f>LTN!O45+LPN!O45</f>
        <v>0</v>
      </c>
      <c r="P45" s="43">
        <f>LTN!P45+LPN!P45</f>
        <v>17</v>
      </c>
      <c r="Q45" s="43">
        <f>LTN!Q45+LPN!Q45</f>
        <v>3</v>
      </c>
      <c r="R45" s="43">
        <f>LTN!R45+LPN!R45</f>
        <v>44</v>
      </c>
      <c r="S45" s="43">
        <f>LTN!S45+LPN!S45</f>
        <v>4</v>
      </c>
      <c r="T45" s="1" t="str">
        <f>VLOOKUP(B45,Param!B:E,4,FALSE)</f>
        <v>Gard</v>
      </c>
      <c r="U45" s="1">
        <f t="shared" si="0"/>
        <v>9</v>
      </c>
      <c r="V45" s="1">
        <f t="shared" si="1"/>
        <v>9</v>
      </c>
      <c r="W45" s="1">
        <f t="shared" si="2"/>
        <v>24</v>
      </c>
      <c r="X45" s="1">
        <f t="shared" si="3"/>
        <v>18</v>
      </c>
      <c r="Y45" s="1">
        <f t="shared" si="4"/>
        <v>7</v>
      </c>
      <c r="Z45" s="1">
        <f t="shared" si="5"/>
        <v>20</v>
      </c>
      <c r="AA45" s="1">
        <f t="shared" si="6"/>
        <v>48</v>
      </c>
      <c r="AC45" s="1">
        <f t="shared" si="7"/>
        <v>121</v>
      </c>
      <c r="AD45" s="1">
        <f t="shared" si="8"/>
        <v>14</v>
      </c>
    </row>
    <row r="46" spans="1:30" ht="15.9" customHeight="1" x14ac:dyDescent="0.3">
      <c r="A46" s="4">
        <v>11300025</v>
      </c>
      <c r="B46" s="4" t="str">
        <f>VLOOKUP(A46,Param!A:B,2,FALSE)</f>
        <v>CTT CALVISSON </v>
      </c>
      <c r="C46" s="2">
        <f>LTN!C46+LPN!C46</f>
        <v>66</v>
      </c>
      <c r="D46" s="2">
        <f>LTN!D46+LPN!D46</f>
        <v>10</v>
      </c>
      <c r="E46" s="2">
        <f>LTN!E46+LPN!E46</f>
        <v>76</v>
      </c>
      <c r="F46" s="43">
        <f>LTN!F46+LPN!F46</f>
        <v>1</v>
      </c>
      <c r="G46" s="43">
        <f>LTN!G46+LPN!G46</f>
        <v>0</v>
      </c>
      <c r="H46" s="43">
        <f>LTN!H46+LPN!H46</f>
        <v>12</v>
      </c>
      <c r="I46" s="43">
        <f>LTN!I46+LPN!I46</f>
        <v>1</v>
      </c>
      <c r="J46" s="43">
        <f>LTN!J46+LPN!J46</f>
        <v>11</v>
      </c>
      <c r="K46" s="43">
        <f>LTN!K46+LPN!K46</f>
        <v>3</v>
      </c>
      <c r="L46" s="43">
        <f>LTN!L46+LPN!L46</f>
        <v>6</v>
      </c>
      <c r="M46" s="43">
        <f>LTN!M46+LPN!M46</f>
        <v>0</v>
      </c>
      <c r="N46" s="43">
        <f>LTN!N46+LPN!N46</f>
        <v>5</v>
      </c>
      <c r="O46" s="43">
        <f>LTN!O46+LPN!O46</f>
        <v>0</v>
      </c>
      <c r="P46" s="43">
        <f>LTN!P46+LPN!P46</f>
        <v>3</v>
      </c>
      <c r="Q46" s="43">
        <f>LTN!Q46+LPN!Q46</f>
        <v>2</v>
      </c>
      <c r="R46" s="43">
        <f>LTN!R46+LPN!R46</f>
        <v>28</v>
      </c>
      <c r="S46" s="43">
        <f>LTN!S46+LPN!S46</f>
        <v>4</v>
      </c>
      <c r="T46" s="1" t="str">
        <f>VLOOKUP(B46,Param!B:E,4,FALSE)</f>
        <v>Gard</v>
      </c>
      <c r="U46" s="1">
        <f t="shared" si="0"/>
        <v>1</v>
      </c>
      <c r="V46" s="1">
        <f t="shared" si="1"/>
        <v>13</v>
      </c>
      <c r="W46" s="1">
        <f t="shared" si="2"/>
        <v>14</v>
      </c>
      <c r="X46" s="1">
        <f t="shared" si="3"/>
        <v>6</v>
      </c>
      <c r="Y46" s="1">
        <f t="shared" si="4"/>
        <v>5</v>
      </c>
      <c r="Z46" s="1">
        <f t="shared" si="5"/>
        <v>5</v>
      </c>
      <c r="AA46" s="1">
        <f t="shared" si="6"/>
        <v>32</v>
      </c>
      <c r="AC46" s="1">
        <f t="shared" si="7"/>
        <v>66</v>
      </c>
      <c r="AD46" s="1">
        <f t="shared" si="8"/>
        <v>10</v>
      </c>
    </row>
    <row r="47" spans="1:30" ht="15.9" customHeight="1" x14ac:dyDescent="0.3">
      <c r="A47" s="4">
        <v>11300028</v>
      </c>
      <c r="B47" s="4" t="str">
        <f>VLOOKUP(A47,Param!A:B,2,FALSE)</f>
        <v>VAUVERT OPP</v>
      </c>
      <c r="C47" s="2">
        <f>LTN!C47+LPN!C47</f>
        <v>13</v>
      </c>
      <c r="D47" s="2">
        <f>LTN!D47+LPN!D47</f>
        <v>2</v>
      </c>
      <c r="E47" s="2">
        <f>LTN!E47+LPN!E47</f>
        <v>15</v>
      </c>
      <c r="F47" s="43">
        <f>LTN!F47+LPN!F47</f>
        <v>1</v>
      </c>
      <c r="G47" s="43">
        <f>LTN!G47+LPN!G47</f>
        <v>0</v>
      </c>
      <c r="H47" s="43">
        <f>LTN!H47+LPN!H47</f>
        <v>0</v>
      </c>
      <c r="I47" s="43">
        <f>LTN!I47+LPN!I47</f>
        <v>0</v>
      </c>
      <c r="J47" s="43">
        <f>LTN!J47+LPN!J47</f>
        <v>0</v>
      </c>
      <c r="K47" s="43">
        <f>LTN!K47+LPN!K47</f>
        <v>1</v>
      </c>
      <c r="L47" s="43">
        <f>LTN!L47+LPN!L47</f>
        <v>0</v>
      </c>
      <c r="M47" s="43">
        <f>LTN!M47+LPN!M47</f>
        <v>0</v>
      </c>
      <c r="N47" s="43">
        <f>LTN!N47+LPN!N47</f>
        <v>0</v>
      </c>
      <c r="O47" s="43">
        <f>LTN!O47+LPN!O47</f>
        <v>0</v>
      </c>
      <c r="P47" s="43">
        <f>LTN!P47+LPN!P47</f>
        <v>3</v>
      </c>
      <c r="Q47" s="43">
        <f>LTN!Q47+LPN!Q47</f>
        <v>1</v>
      </c>
      <c r="R47" s="43">
        <f>LTN!R47+LPN!R47</f>
        <v>9</v>
      </c>
      <c r="S47" s="43">
        <f>LTN!S47+LPN!S47</f>
        <v>0</v>
      </c>
      <c r="T47" s="1" t="str">
        <f>VLOOKUP(B47,Param!B:E,4,FALSE)</f>
        <v>Gard</v>
      </c>
      <c r="U47" s="1">
        <f t="shared" si="0"/>
        <v>1</v>
      </c>
      <c r="V47" s="1">
        <f t="shared" si="1"/>
        <v>0</v>
      </c>
      <c r="W47" s="1">
        <f t="shared" si="2"/>
        <v>1</v>
      </c>
      <c r="X47" s="1">
        <f t="shared" si="3"/>
        <v>0</v>
      </c>
      <c r="Y47" s="1">
        <f t="shared" si="4"/>
        <v>0</v>
      </c>
      <c r="Z47" s="1">
        <f t="shared" si="5"/>
        <v>4</v>
      </c>
      <c r="AA47" s="1">
        <f t="shared" si="6"/>
        <v>9</v>
      </c>
      <c r="AC47" s="1">
        <f t="shared" si="7"/>
        <v>13</v>
      </c>
      <c r="AD47" s="1">
        <f t="shared" si="8"/>
        <v>2</v>
      </c>
    </row>
    <row r="48" spans="1:30" ht="15.9" customHeight="1" x14ac:dyDescent="0.3">
      <c r="A48" s="4">
        <v>11300032</v>
      </c>
      <c r="B48" s="4" t="str">
        <f>VLOOKUP(A48,Param!A:B,2,FALSE)</f>
        <v>GENERAC T.T.</v>
      </c>
      <c r="C48" s="2">
        <f>LTN!C48+LPN!C48</f>
        <v>29</v>
      </c>
      <c r="D48" s="2">
        <f>LTN!D48+LPN!D48</f>
        <v>2</v>
      </c>
      <c r="E48" s="2">
        <f>LTN!E48+LPN!E48</f>
        <v>31</v>
      </c>
      <c r="F48" s="43">
        <f>LTN!F48+LPN!F48</f>
        <v>2</v>
      </c>
      <c r="G48" s="43">
        <f>LTN!G48+LPN!G48</f>
        <v>0</v>
      </c>
      <c r="H48" s="43">
        <f>LTN!H48+LPN!H48</f>
        <v>3</v>
      </c>
      <c r="I48" s="43">
        <f>LTN!I48+LPN!I48</f>
        <v>0</v>
      </c>
      <c r="J48" s="43">
        <f>LTN!J48+LPN!J48</f>
        <v>1</v>
      </c>
      <c r="K48" s="43">
        <f>LTN!K48+LPN!K48</f>
        <v>0</v>
      </c>
      <c r="L48" s="43">
        <f>LTN!L48+LPN!L48</f>
        <v>2</v>
      </c>
      <c r="M48" s="43">
        <f>LTN!M48+LPN!M48</f>
        <v>0</v>
      </c>
      <c r="N48" s="43">
        <f>LTN!N48+LPN!N48</f>
        <v>1</v>
      </c>
      <c r="O48" s="43">
        <f>LTN!O48+LPN!O48</f>
        <v>0</v>
      </c>
      <c r="P48" s="43">
        <f>LTN!P48+LPN!P48</f>
        <v>8</v>
      </c>
      <c r="Q48" s="43">
        <f>LTN!Q48+LPN!Q48</f>
        <v>0</v>
      </c>
      <c r="R48" s="43">
        <f>LTN!R48+LPN!R48</f>
        <v>12</v>
      </c>
      <c r="S48" s="43">
        <f>LTN!S48+LPN!S48</f>
        <v>2</v>
      </c>
      <c r="T48" s="1" t="str">
        <f>VLOOKUP(B48,Param!B:E,4,FALSE)</f>
        <v>Gard</v>
      </c>
      <c r="U48" s="1">
        <f t="shared" si="0"/>
        <v>2</v>
      </c>
      <c r="V48" s="1">
        <f t="shared" si="1"/>
        <v>3</v>
      </c>
      <c r="W48" s="1">
        <f t="shared" si="2"/>
        <v>1</v>
      </c>
      <c r="X48" s="1">
        <f t="shared" si="3"/>
        <v>2</v>
      </c>
      <c r="Y48" s="1">
        <f t="shared" si="4"/>
        <v>1</v>
      </c>
      <c r="Z48" s="1">
        <f t="shared" si="5"/>
        <v>8</v>
      </c>
      <c r="AA48" s="1">
        <f t="shared" si="6"/>
        <v>14</v>
      </c>
      <c r="AC48" s="1">
        <f t="shared" si="7"/>
        <v>29</v>
      </c>
      <c r="AD48" s="1">
        <f t="shared" si="8"/>
        <v>2</v>
      </c>
    </row>
    <row r="49" spans="1:30" ht="15.9" customHeight="1" x14ac:dyDescent="0.3">
      <c r="A49" s="4">
        <v>11300039</v>
      </c>
      <c r="B49" s="4" t="str">
        <f>VLOOKUP(A49,Param!A:B,2,FALSE)</f>
        <v>CAMARGUE TT</v>
      </c>
      <c r="C49" s="2">
        <f>LTN!C49+LPN!C49</f>
        <v>32</v>
      </c>
      <c r="D49" s="2">
        <f>LTN!D49+LPN!D49</f>
        <v>10</v>
      </c>
      <c r="E49" s="2">
        <f>LTN!E49+LPN!E49</f>
        <v>42</v>
      </c>
      <c r="F49" s="43">
        <f>LTN!F49+LPN!F49</f>
        <v>1</v>
      </c>
      <c r="G49" s="43">
        <f>LTN!G49+LPN!G49</f>
        <v>0</v>
      </c>
      <c r="H49" s="43">
        <f>LTN!H49+LPN!H49</f>
        <v>4</v>
      </c>
      <c r="I49" s="43">
        <f>LTN!I49+LPN!I49</f>
        <v>0</v>
      </c>
      <c r="J49" s="43">
        <f>LTN!J49+LPN!J49</f>
        <v>3</v>
      </c>
      <c r="K49" s="43">
        <f>LTN!K49+LPN!K49</f>
        <v>1</v>
      </c>
      <c r="L49" s="43">
        <f>LTN!L49+LPN!L49</f>
        <v>4</v>
      </c>
      <c r="M49" s="43">
        <f>LTN!M49+LPN!M49</f>
        <v>1</v>
      </c>
      <c r="N49" s="43">
        <f>LTN!N49+LPN!N49</f>
        <v>3</v>
      </c>
      <c r="O49" s="43">
        <f>LTN!O49+LPN!O49</f>
        <v>1</v>
      </c>
      <c r="P49" s="43">
        <f>LTN!P49+LPN!P49</f>
        <v>2</v>
      </c>
      <c r="Q49" s="43">
        <f>LTN!Q49+LPN!Q49</f>
        <v>0</v>
      </c>
      <c r="R49" s="43">
        <f>LTN!R49+LPN!R49</f>
        <v>15</v>
      </c>
      <c r="S49" s="43">
        <f>LTN!S49+LPN!S49</f>
        <v>7</v>
      </c>
      <c r="T49" s="1" t="str">
        <f>VLOOKUP(B49,Param!B:E,4,FALSE)</f>
        <v>Gard</v>
      </c>
      <c r="U49" s="1">
        <f t="shared" si="0"/>
        <v>1</v>
      </c>
      <c r="V49" s="1">
        <f t="shared" si="1"/>
        <v>4</v>
      </c>
      <c r="W49" s="1">
        <f t="shared" si="2"/>
        <v>4</v>
      </c>
      <c r="X49" s="1">
        <f t="shared" si="3"/>
        <v>5</v>
      </c>
      <c r="Y49" s="1">
        <f t="shared" si="4"/>
        <v>4</v>
      </c>
      <c r="Z49" s="1">
        <f t="shared" si="5"/>
        <v>2</v>
      </c>
      <c r="AA49" s="1">
        <f t="shared" si="6"/>
        <v>22</v>
      </c>
      <c r="AC49" s="1">
        <f t="shared" si="7"/>
        <v>32</v>
      </c>
      <c r="AD49" s="1">
        <f t="shared" si="8"/>
        <v>10</v>
      </c>
    </row>
    <row r="50" spans="1:30" ht="15.9" customHeight="1" x14ac:dyDescent="0.3">
      <c r="A50" s="4">
        <v>11300040</v>
      </c>
      <c r="B50" s="4" t="str">
        <f>VLOOKUP(A50,Param!A:B,2,FALSE)</f>
        <v>ALES CEVENNES TENNIS DE TABLE</v>
      </c>
      <c r="C50" s="2">
        <f>LTN!C50+LPN!C50</f>
        <v>22</v>
      </c>
      <c r="D50" s="2">
        <f>LTN!D50+LPN!D50</f>
        <v>3</v>
      </c>
      <c r="E50" s="2">
        <f>LTN!E50+LPN!E50</f>
        <v>25</v>
      </c>
      <c r="F50" s="43">
        <f>LTN!F50+LPN!F50</f>
        <v>0</v>
      </c>
      <c r="G50" s="43">
        <f>LTN!G50+LPN!G50</f>
        <v>0</v>
      </c>
      <c r="H50" s="43">
        <f>LTN!H50+LPN!H50</f>
        <v>0</v>
      </c>
      <c r="I50" s="43">
        <f>LTN!I50+LPN!I50</f>
        <v>0</v>
      </c>
      <c r="J50" s="43">
        <f>LTN!J50+LPN!J50</f>
        <v>0</v>
      </c>
      <c r="K50" s="43">
        <f>LTN!K50+LPN!K50</f>
        <v>0</v>
      </c>
      <c r="L50" s="43">
        <f>LTN!L50+LPN!L50</f>
        <v>0</v>
      </c>
      <c r="M50" s="43">
        <f>LTN!M50+LPN!M50</f>
        <v>0</v>
      </c>
      <c r="N50" s="43">
        <f>LTN!N50+LPN!N50</f>
        <v>1</v>
      </c>
      <c r="O50" s="43">
        <f>LTN!O50+LPN!O50</f>
        <v>0</v>
      </c>
      <c r="P50" s="43">
        <f>LTN!P50+LPN!P50</f>
        <v>4</v>
      </c>
      <c r="Q50" s="43">
        <f>LTN!Q50+LPN!Q50</f>
        <v>1</v>
      </c>
      <c r="R50" s="43">
        <f>LTN!R50+LPN!R50</f>
        <v>17</v>
      </c>
      <c r="S50" s="43">
        <f>LTN!S50+LPN!S50</f>
        <v>2</v>
      </c>
      <c r="T50" s="1" t="str">
        <f>VLOOKUP(B50,Param!B:E,4,FALSE)</f>
        <v>Gard</v>
      </c>
      <c r="U50" s="1">
        <f t="shared" si="0"/>
        <v>0</v>
      </c>
      <c r="V50" s="1">
        <f t="shared" si="1"/>
        <v>0</v>
      </c>
      <c r="W50" s="1">
        <f t="shared" si="2"/>
        <v>0</v>
      </c>
      <c r="X50" s="1">
        <f t="shared" si="3"/>
        <v>0</v>
      </c>
      <c r="Y50" s="1">
        <f t="shared" si="4"/>
        <v>1</v>
      </c>
      <c r="Z50" s="1">
        <f t="shared" si="5"/>
        <v>5</v>
      </c>
      <c r="AA50" s="1">
        <f t="shared" si="6"/>
        <v>19</v>
      </c>
      <c r="AC50" s="1">
        <f t="shared" si="7"/>
        <v>22</v>
      </c>
      <c r="AD50" s="1">
        <f t="shared" si="8"/>
        <v>3</v>
      </c>
    </row>
    <row r="51" spans="1:30" ht="15.9" customHeight="1" x14ac:dyDescent="0.3">
      <c r="A51" s="4">
        <v>11300041</v>
      </c>
      <c r="B51" s="4" t="str">
        <f>VLOOKUP(A51,Param!A:B,2,FALSE)</f>
        <v>MANDUEL ASTT</v>
      </c>
      <c r="C51" s="2">
        <f>LTN!C51+LPN!C51</f>
        <v>75</v>
      </c>
      <c r="D51" s="2">
        <f>LTN!D51+LPN!D51</f>
        <v>7</v>
      </c>
      <c r="E51" s="2">
        <f>LTN!E51+LPN!E51</f>
        <v>82</v>
      </c>
      <c r="F51" s="43">
        <f>LTN!F51+LPN!F51</f>
        <v>1</v>
      </c>
      <c r="G51" s="43">
        <f>LTN!G51+LPN!G51</f>
        <v>0</v>
      </c>
      <c r="H51" s="43">
        <f>LTN!H51+LPN!H51</f>
        <v>13</v>
      </c>
      <c r="I51" s="43">
        <f>LTN!I51+LPN!I51</f>
        <v>1</v>
      </c>
      <c r="J51" s="43">
        <f>LTN!J51+LPN!J51</f>
        <v>5</v>
      </c>
      <c r="K51" s="43">
        <f>LTN!K51+LPN!K51</f>
        <v>0</v>
      </c>
      <c r="L51" s="43">
        <f>LTN!L51+LPN!L51</f>
        <v>6</v>
      </c>
      <c r="M51" s="43">
        <f>LTN!M51+LPN!M51</f>
        <v>0</v>
      </c>
      <c r="N51" s="43">
        <f>LTN!N51+LPN!N51</f>
        <v>6</v>
      </c>
      <c r="O51" s="43">
        <f>LTN!O51+LPN!O51</f>
        <v>1</v>
      </c>
      <c r="P51" s="43">
        <f>LTN!P51+LPN!P51</f>
        <v>17</v>
      </c>
      <c r="Q51" s="43">
        <f>LTN!Q51+LPN!Q51</f>
        <v>3</v>
      </c>
      <c r="R51" s="43">
        <f>LTN!R51+LPN!R51</f>
        <v>27</v>
      </c>
      <c r="S51" s="43">
        <f>LTN!S51+LPN!S51</f>
        <v>2</v>
      </c>
      <c r="T51" s="1" t="str">
        <f>VLOOKUP(B51,Param!B:E,4,FALSE)</f>
        <v>Gard</v>
      </c>
      <c r="U51" s="1">
        <f t="shared" si="0"/>
        <v>1</v>
      </c>
      <c r="V51" s="1">
        <f t="shared" si="1"/>
        <v>14</v>
      </c>
      <c r="W51" s="1">
        <f t="shared" si="2"/>
        <v>5</v>
      </c>
      <c r="X51" s="1">
        <f t="shared" si="3"/>
        <v>6</v>
      </c>
      <c r="Y51" s="1">
        <f t="shared" si="4"/>
        <v>7</v>
      </c>
      <c r="Z51" s="1">
        <f t="shared" si="5"/>
        <v>20</v>
      </c>
      <c r="AA51" s="1">
        <f t="shared" si="6"/>
        <v>29</v>
      </c>
      <c r="AC51" s="1">
        <f t="shared" si="7"/>
        <v>75</v>
      </c>
      <c r="AD51" s="1">
        <f t="shared" si="8"/>
        <v>7</v>
      </c>
    </row>
    <row r="52" spans="1:30" ht="15.9" customHeight="1" x14ac:dyDescent="0.3">
      <c r="A52" s="4">
        <v>11300050</v>
      </c>
      <c r="B52" s="4" t="str">
        <f>VLOOKUP(A52,Param!A:B,2,FALSE)</f>
        <v>TENNIS CLUB CRUVIERS-LASCOUR</v>
      </c>
      <c r="C52" s="2">
        <f>LTN!C52+LPN!C52</f>
        <v>17</v>
      </c>
      <c r="D52" s="2">
        <f>LTN!D52+LPN!D52</f>
        <v>2</v>
      </c>
      <c r="E52" s="2">
        <f>LTN!E52+LPN!E52</f>
        <v>19</v>
      </c>
      <c r="F52" s="43">
        <f>LTN!F52+LPN!F52</f>
        <v>0</v>
      </c>
      <c r="G52" s="43">
        <f>LTN!G52+LPN!G52</f>
        <v>0</v>
      </c>
      <c r="H52" s="43">
        <f>LTN!H52+LPN!H52</f>
        <v>2</v>
      </c>
      <c r="I52" s="43">
        <f>LTN!I52+LPN!I52</f>
        <v>0</v>
      </c>
      <c r="J52" s="43">
        <f>LTN!J52+LPN!J52</f>
        <v>1</v>
      </c>
      <c r="K52" s="43">
        <f>LTN!K52+LPN!K52</f>
        <v>0</v>
      </c>
      <c r="L52" s="43">
        <f>LTN!L52+LPN!L52</f>
        <v>2</v>
      </c>
      <c r="M52" s="43">
        <f>LTN!M52+LPN!M52</f>
        <v>0</v>
      </c>
      <c r="N52" s="43">
        <f>LTN!N52+LPN!N52</f>
        <v>0</v>
      </c>
      <c r="O52" s="43">
        <f>LTN!O52+LPN!O52</f>
        <v>0</v>
      </c>
      <c r="P52" s="43">
        <f>LTN!P52+LPN!P52</f>
        <v>2</v>
      </c>
      <c r="Q52" s="43">
        <f>LTN!Q52+LPN!Q52</f>
        <v>0</v>
      </c>
      <c r="R52" s="43">
        <f>LTN!R52+LPN!R52</f>
        <v>10</v>
      </c>
      <c r="S52" s="43">
        <f>LTN!S52+LPN!S52</f>
        <v>2</v>
      </c>
      <c r="T52" s="1" t="str">
        <f>VLOOKUP(B52,Param!B:E,4,FALSE)</f>
        <v>Gard</v>
      </c>
      <c r="U52" s="1">
        <f t="shared" si="0"/>
        <v>0</v>
      </c>
      <c r="V52" s="1">
        <f t="shared" si="1"/>
        <v>2</v>
      </c>
      <c r="W52" s="1">
        <f t="shared" si="2"/>
        <v>1</v>
      </c>
      <c r="X52" s="1">
        <f t="shared" si="3"/>
        <v>2</v>
      </c>
      <c r="Y52" s="1">
        <f t="shared" si="4"/>
        <v>0</v>
      </c>
      <c r="Z52" s="1">
        <f t="shared" si="5"/>
        <v>2</v>
      </c>
      <c r="AA52" s="1">
        <f t="shared" si="6"/>
        <v>12</v>
      </c>
      <c r="AC52" s="1">
        <f t="shared" si="7"/>
        <v>17</v>
      </c>
      <c r="AD52" s="1">
        <f t="shared" si="8"/>
        <v>2</v>
      </c>
    </row>
    <row r="53" spans="1:30" ht="15.9" customHeight="1" x14ac:dyDescent="0.3">
      <c r="A53" s="4">
        <v>11300055</v>
      </c>
      <c r="B53" s="4" t="str">
        <f>VLOOKUP(A53,Param!A:B,2,FALSE)</f>
        <v>TENNIS DE TABLE ARAMON</v>
      </c>
      <c r="C53" s="2">
        <f>LTN!C53+LPN!C53</f>
        <v>22</v>
      </c>
      <c r="D53" s="2">
        <f>LTN!D53+LPN!D53</f>
        <v>2</v>
      </c>
      <c r="E53" s="2">
        <f>LTN!E53+LPN!E53</f>
        <v>24</v>
      </c>
      <c r="F53" s="43">
        <f>LTN!F53+LPN!F53</f>
        <v>0</v>
      </c>
      <c r="G53" s="43">
        <f>LTN!G53+LPN!G53</f>
        <v>0</v>
      </c>
      <c r="H53" s="43">
        <f>LTN!H53+LPN!H53</f>
        <v>1</v>
      </c>
      <c r="I53" s="43">
        <f>LTN!I53+LPN!I53</f>
        <v>0</v>
      </c>
      <c r="J53" s="43">
        <f>LTN!J53+LPN!J53</f>
        <v>3</v>
      </c>
      <c r="K53" s="43">
        <f>LTN!K53+LPN!K53</f>
        <v>1</v>
      </c>
      <c r="L53" s="43">
        <f>LTN!L53+LPN!L53</f>
        <v>5</v>
      </c>
      <c r="M53" s="43">
        <f>LTN!M53+LPN!M53</f>
        <v>0</v>
      </c>
      <c r="N53" s="43">
        <f>LTN!N53+LPN!N53</f>
        <v>0</v>
      </c>
      <c r="O53" s="43">
        <f>LTN!O53+LPN!O53</f>
        <v>0</v>
      </c>
      <c r="P53" s="43">
        <f>LTN!P53+LPN!P53</f>
        <v>2</v>
      </c>
      <c r="Q53" s="43">
        <f>LTN!Q53+LPN!Q53</f>
        <v>0</v>
      </c>
      <c r="R53" s="43">
        <f>LTN!R53+LPN!R53</f>
        <v>11</v>
      </c>
      <c r="S53" s="43">
        <f>LTN!S53+LPN!S53</f>
        <v>1</v>
      </c>
      <c r="T53" s="1" t="str">
        <f>VLOOKUP(B53,Param!B:E,4,FALSE)</f>
        <v>Gard</v>
      </c>
      <c r="U53" s="1">
        <f t="shared" si="0"/>
        <v>0</v>
      </c>
      <c r="V53" s="1">
        <f t="shared" si="1"/>
        <v>1</v>
      </c>
      <c r="W53" s="1">
        <f t="shared" si="2"/>
        <v>4</v>
      </c>
      <c r="X53" s="1">
        <f t="shared" si="3"/>
        <v>5</v>
      </c>
      <c r="Y53" s="1">
        <f t="shared" si="4"/>
        <v>0</v>
      </c>
      <c r="Z53" s="1">
        <f t="shared" si="5"/>
        <v>2</v>
      </c>
      <c r="AA53" s="1">
        <f t="shared" si="6"/>
        <v>12</v>
      </c>
      <c r="AC53" s="1">
        <f t="shared" si="7"/>
        <v>22</v>
      </c>
      <c r="AD53" s="1">
        <f t="shared" si="8"/>
        <v>2</v>
      </c>
    </row>
    <row r="54" spans="1:30" ht="15.9" customHeight="1" x14ac:dyDescent="0.3">
      <c r="A54" s="4">
        <v>11300057</v>
      </c>
      <c r="B54" s="4" t="str">
        <f>VLOOKUP(A54,Param!A:B,2,FALSE)</f>
        <v>AS GALLARGUOISE TENNIS DE TABLE</v>
      </c>
      <c r="C54" s="2">
        <f>LTN!C54+LPN!C54</f>
        <v>26</v>
      </c>
      <c r="D54" s="2">
        <f>LTN!D54+LPN!D54</f>
        <v>6</v>
      </c>
      <c r="E54" s="2">
        <f>LTN!E54+LPN!E54</f>
        <v>32</v>
      </c>
      <c r="F54" s="43">
        <f>LTN!F54+LPN!F54</f>
        <v>0</v>
      </c>
      <c r="G54" s="43">
        <f>LTN!G54+LPN!G54</f>
        <v>0</v>
      </c>
      <c r="H54" s="43">
        <f>LTN!H54+LPN!H54</f>
        <v>3</v>
      </c>
      <c r="I54" s="43">
        <f>LTN!I54+LPN!I54</f>
        <v>0</v>
      </c>
      <c r="J54" s="43">
        <f>LTN!J54+LPN!J54</f>
        <v>0</v>
      </c>
      <c r="K54" s="43">
        <f>LTN!K54+LPN!K54</f>
        <v>0</v>
      </c>
      <c r="L54" s="43">
        <f>LTN!L54+LPN!L54</f>
        <v>1</v>
      </c>
      <c r="M54" s="43">
        <f>LTN!M54+LPN!M54</f>
        <v>3</v>
      </c>
      <c r="N54" s="43">
        <f>LTN!N54+LPN!N54</f>
        <v>1</v>
      </c>
      <c r="O54" s="43">
        <f>LTN!O54+LPN!O54</f>
        <v>0</v>
      </c>
      <c r="P54" s="43">
        <f>LTN!P54+LPN!P54</f>
        <v>2</v>
      </c>
      <c r="Q54" s="43">
        <f>LTN!Q54+LPN!Q54</f>
        <v>0</v>
      </c>
      <c r="R54" s="43">
        <f>LTN!R54+LPN!R54</f>
        <v>19</v>
      </c>
      <c r="S54" s="43">
        <f>LTN!S54+LPN!S54</f>
        <v>3</v>
      </c>
      <c r="T54" s="1" t="str">
        <f>VLOOKUP(B54,Param!B:E,4,FALSE)</f>
        <v>Gard</v>
      </c>
      <c r="U54" s="1">
        <f t="shared" si="0"/>
        <v>0</v>
      </c>
      <c r="V54" s="1">
        <f t="shared" si="1"/>
        <v>3</v>
      </c>
      <c r="W54" s="1">
        <f t="shared" si="2"/>
        <v>0</v>
      </c>
      <c r="X54" s="1">
        <f t="shared" si="3"/>
        <v>4</v>
      </c>
      <c r="Y54" s="1">
        <f t="shared" si="4"/>
        <v>1</v>
      </c>
      <c r="Z54" s="1">
        <f t="shared" si="5"/>
        <v>2</v>
      </c>
      <c r="AA54" s="1">
        <f t="shared" si="6"/>
        <v>22</v>
      </c>
      <c r="AC54" s="1">
        <f t="shared" si="7"/>
        <v>26</v>
      </c>
      <c r="AD54" s="1">
        <f t="shared" si="8"/>
        <v>6</v>
      </c>
    </row>
    <row r="55" spans="1:30" ht="15.9" customHeight="1" x14ac:dyDescent="0.3">
      <c r="A55" s="4">
        <v>11310005</v>
      </c>
      <c r="B55" s="4" t="str">
        <f>VLOOKUP(A55,Param!A:B,2,FALSE)</f>
        <v>SAINT LYS OLYMPIQUE</v>
      </c>
      <c r="C55" s="2">
        <f>LTN!C55+LPN!C55</f>
        <v>91</v>
      </c>
      <c r="D55" s="2">
        <f>LTN!D55+LPN!D55</f>
        <v>1</v>
      </c>
      <c r="E55" s="2">
        <f>LTN!E55+LPN!E55</f>
        <v>92</v>
      </c>
      <c r="F55" s="43">
        <f>LTN!F55+LPN!F55</f>
        <v>5</v>
      </c>
      <c r="G55" s="43">
        <f>LTN!G55+LPN!G55</f>
        <v>0</v>
      </c>
      <c r="H55" s="43">
        <f>LTN!H55+LPN!H55</f>
        <v>12</v>
      </c>
      <c r="I55" s="43">
        <f>LTN!I55+LPN!I55</f>
        <v>0</v>
      </c>
      <c r="J55" s="43">
        <f>LTN!J55+LPN!J55</f>
        <v>40</v>
      </c>
      <c r="K55" s="43">
        <f>LTN!K55+LPN!K55</f>
        <v>0</v>
      </c>
      <c r="L55" s="43">
        <f>LTN!L55+LPN!L55</f>
        <v>10</v>
      </c>
      <c r="M55" s="43">
        <f>LTN!M55+LPN!M55</f>
        <v>0</v>
      </c>
      <c r="N55" s="43">
        <f>LTN!N55+LPN!N55</f>
        <v>5</v>
      </c>
      <c r="O55" s="43">
        <f>LTN!O55+LPN!O55</f>
        <v>0</v>
      </c>
      <c r="P55" s="43">
        <f>LTN!P55+LPN!P55</f>
        <v>4</v>
      </c>
      <c r="Q55" s="43">
        <f>LTN!Q55+LPN!Q55</f>
        <v>0</v>
      </c>
      <c r="R55" s="43">
        <f>LTN!R55+LPN!R55</f>
        <v>15</v>
      </c>
      <c r="S55" s="43">
        <f>LTN!S55+LPN!S55</f>
        <v>1</v>
      </c>
      <c r="T55" s="1" t="str">
        <f>VLOOKUP(B55,Param!B:E,4,FALSE)</f>
        <v>Haute Garonne</v>
      </c>
      <c r="U55" s="1">
        <f t="shared" si="0"/>
        <v>5</v>
      </c>
      <c r="V55" s="1">
        <f t="shared" si="1"/>
        <v>12</v>
      </c>
      <c r="W55" s="1">
        <f t="shared" si="2"/>
        <v>40</v>
      </c>
      <c r="X55" s="1">
        <f t="shared" si="3"/>
        <v>10</v>
      </c>
      <c r="Y55" s="1">
        <f t="shared" si="4"/>
        <v>5</v>
      </c>
      <c r="Z55" s="1">
        <f t="shared" si="5"/>
        <v>4</v>
      </c>
      <c r="AA55" s="1">
        <f t="shared" si="6"/>
        <v>16</v>
      </c>
      <c r="AC55" s="1">
        <f t="shared" si="7"/>
        <v>91</v>
      </c>
      <c r="AD55" s="1">
        <f t="shared" si="8"/>
        <v>1</v>
      </c>
    </row>
    <row r="56" spans="1:30" ht="15.9" customHeight="1" x14ac:dyDescent="0.3">
      <c r="A56" s="4">
        <v>11310006</v>
      </c>
      <c r="B56" s="4" t="str">
        <f>VLOOKUP(A56,Param!A:B,2,FALSE)</f>
        <v>ASPTT TOULOUSE T.T.</v>
      </c>
      <c r="C56" s="2">
        <f>LTN!C56+LPN!C56</f>
        <v>166</v>
      </c>
      <c r="D56" s="2">
        <f>LTN!D56+LPN!D56</f>
        <v>23</v>
      </c>
      <c r="E56" s="2">
        <f>LTN!E56+LPN!E56</f>
        <v>189</v>
      </c>
      <c r="F56" s="43">
        <f>LTN!F56+LPN!F56</f>
        <v>13</v>
      </c>
      <c r="G56" s="43">
        <f>LTN!G56+LPN!G56</f>
        <v>2</v>
      </c>
      <c r="H56" s="43">
        <f>LTN!H56+LPN!H56</f>
        <v>24</v>
      </c>
      <c r="I56" s="43">
        <f>LTN!I56+LPN!I56</f>
        <v>4</v>
      </c>
      <c r="J56" s="43">
        <f>LTN!J56+LPN!J56</f>
        <v>14</v>
      </c>
      <c r="K56" s="43">
        <f>LTN!K56+LPN!K56</f>
        <v>1</v>
      </c>
      <c r="L56" s="43">
        <f>LTN!L56+LPN!L56</f>
        <v>18</v>
      </c>
      <c r="M56" s="43">
        <f>LTN!M56+LPN!M56</f>
        <v>1</v>
      </c>
      <c r="N56" s="43">
        <f>LTN!N56+LPN!N56</f>
        <v>16</v>
      </c>
      <c r="O56" s="43">
        <f>LTN!O56+LPN!O56</f>
        <v>1</v>
      </c>
      <c r="P56" s="43">
        <f>LTN!P56+LPN!P56</f>
        <v>27</v>
      </c>
      <c r="Q56" s="43">
        <f>LTN!Q56+LPN!Q56</f>
        <v>4</v>
      </c>
      <c r="R56" s="43">
        <f>LTN!R56+LPN!R56</f>
        <v>54</v>
      </c>
      <c r="S56" s="43">
        <f>LTN!S56+LPN!S56</f>
        <v>10</v>
      </c>
      <c r="T56" s="1" t="str">
        <f>VLOOKUP(B56,Param!B:E,4,FALSE)</f>
        <v>Haute Garonne</v>
      </c>
      <c r="U56" s="1">
        <f t="shared" si="0"/>
        <v>15</v>
      </c>
      <c r="V56" s="1">
        <f t="shared" si="1"/>
        <v>28</v>
      </c>
      <c r="W56" s="1">
        <f t="shared" si="2"/>
        <v>15</v>
      </c>
      <c r="X56" s="1">
        <f t="shared" si="3"/>
        <v>19</v>
      </c>
      <c r="Y56" s="1">
        <f t="shared" si="4"/>
        <v>17</v>
      </c>
      <c r="Z56" s="1">
        <f t="shared" si="5"/>
        <v>31</v>
      </c>
      <c r="AA56" s="1">
        <f t="shared" si="6"/>
        <v>64</v>
      </c>
      <c r="AC56" s="1">
        <f t="shared" si="7"/>
        <v>166</v>
      </c>
      <c r="AD56" s="1">
        <f t="shared" si="8"/>
        <v>23</v>
      </c>
    </row>
    <row r="57" spans="1:30" ht="15.9" customHeight="1" x14ac:dyDescent="0.3">
      <c r="A57" s="4">
        <v>11310008</v>
      </c>
      <c r="B57" s="4" t="str">
        <f>VLOOKUP(A57,Param!A:B,2,FALSE)</f>
        <v>TOULOUSE AC TENNIS DE TABLE</v>
      </c>
      <c r="C57" s="2">
        <f>LTN!C57+LPN!C57</f>
        <v>54</v>
      </c>
      <c r="D57" s="2">
        <f>LTN!D57+LPN!D57</f>
        <v>12</v>
      </c>
      <c r="E57" s="2">
        <f>LTN!E57+LPN!E57</f>
        <v>66</v>
      </c>
      <c r="F57" s="43">
        <f>LTN!F57+LPN!F57</f>
        <v>1</v>
      </c>
      <c r="G57" s="43">
        <f>LTN!G57+LPN!G57</f>
        <v>0</v>
      </c>
      <c r="H57" s="43">
        <f>LTN!H57+LPN!H57</f>
        <v>7</v>
      </c>
      <c r="I57" s="43">
        <f>LTN!I57+LPN!I57</f>
        <v>0</v>
      </c>
      <c r="J57" s="43">
        <f>LTN!J57+LPN!J57</f>
        <v>5</v>
      </c>
      <c r="K57" s="43">
        <f>LTN!K57+LPN!K57</f>
        <v>1</v>
      </c>
      <c r="L57" s="43">
        <f>LTN!L57+LPN!L57</f>
        <v>2</v>
      </c>
      <c r="M57" s="43">
        <f>LTN!M57+LPN!M57</f>
        <v>0</v>
      </c>
      <c r="N57" s="43">
        <f>LTN!N57+LPN!N57</f>
        <v>2</v>
      </c>
      <c r="O57" s="43">
        <f>LTN!O57+LPN!O57</f>
        <v>0</v>
      </c>
      <c r="P57" s="43">
        <f>LTN!P57+LPN!P57</f>
        <v>13</v>
      </c>
      <c r="Q57" s="43">
        <f>LTN!Q57+LPN!Q57</f>
        <v>5</v>
      </c>
      <c r="R57" s="43">
        <f>LTN!R57+LPN!R57</f>
        <v>24</v>
      </c>
      <c r="S57" s="43">
        <f>LTN!S57+LPN!S57</f>
        <v>6</v>
      </c>
      <c r="T57" s="1" t="str">
        <f>VLOOKUP(B57,Param!B:E,4,FALSE)</f>
        <v>Haute Garonne</v>
      </c>
      <c r="U57" s="1">
        <f t="shared" si="0"/>
        <v>1</v>
      </c>
      <c r="V57" s="1">
        <f t="shared" si="1"/>
        <v>7</v>
      </c>
      <c r="W57" s="1">
        <f t="shared" si="2"/>
        <v>6</v>
      </c>
      <c r="X57" s="1">
        <f t="shared" si="3"/>
        <v>2</v>
      </c>
      <c r="Y57" s="1">
        <f t="shared" si="4"/>
        <v>2</v>
      </c>
      <c r="Z57" s="1">
        <f t="shared" si="5"/>
        <v>18</v>
      </c>
      <c r="AA57" s="1">
        <f t="shared" si="6"/>
        <v>30</v>
      </c>
      <c r="AC57" s="1">
        <f t="shared" si="7"/>
        <v>54</v>
      </c>
      <c r="AD57" s="1">
        <f t="shared" si="8"/>
        <v>12</v>
      </c>
    </row>
    <row r="58" spans="1:30" ht="15.9" customHeight="1" x14ac:dyDescent="0.3">
      <c r="A58" s="4">
        <v>11310011</v>
      </c>
      <c r="B58" s="4" t="str">
        <f>VLOOKUP(A58,Param!A:B,2,FALSE)</f>
        <v>TOULOUSE O A C TT</v>
      </c>
      <c r="C58" s="2">
        <f>LTN!C58+LPN!C58</f>
        <v>174</v>
      </c>
      <c r="D58" s="2">
        <f>LTN!D58+LPN!D58</f>
        <v>27</v>
      </c>
      <c r="E58" s="2">
        <f>LTN!E58+LPN!E58</f>
        <v>201</v>
      </c>
      <c r="F58" s="43">
        <f>LTN!F58+LPN!F58</f>
        <v>5</v>
      </c>
      <c r="G58" s="43">
        <f>LTN!G58+LPN!G58</f>
        <v>0</v>
      </c>
      <c r="H58" s="43">
        <f>LTN!H58+LPN!H58</f>
        <v>13</v>
      </c>
      <c r="I58" s="43">
        <f>LTN!I58+LPN!I58</f>
        <v>2</v>
      </c>
      <c r="J58" s="43">
        <f>LTN!J58+LPN!J58</f>
        <v>24</v>
      </c>
      <c r="K58" s="43">
        <f>LTN!K58+LPN!K58</f>
        <v>2</v>
      </c>
      <c r="L58" s="43">
        <f>LTN!L58+LPN!L58</f>
        <v>4</v>
      </c>
      <c r="M58" s="43">
        <f>LTN!M58+LPN!M58</f>
        <v>2</v>
      </c>
      <c r="N58" s="43">
        <f>LTN!N58+LPN!N58</f>
        <v>5</v>
      </c>
      <c r="O58" s="43">
        <f>LTN!O58+LPN!O58</f>
        <v>0</v>
      </c>
      <c r="P58" s="43">
        <f>LTN!P58+LPN!P58</f>
        <v>67</v>
      </c>
      <c r="Q58" s="43">
        <f>LTN!Q58+LPN!Q58</f>
        <v>14</v>
      </c>
      <c r="R58" s="43">
        <f>LTN!R58+LPN!R58</f>
        <v>56</v>
      </c>
      <c r="S58" s="43">
        <f>LTN!S58+LPN!S58</f>
        <v>7</v>
      </c>
      <c r="T58" s="1" t="str">
        <f>VLOOKUP(B58,Param!B:E,4,FALSE)</f>
        <v>Haute Garonne</v>
      </c>
      <c r="U58" s="1">
        <f t="shared" si="0"/>
        <v>5</v>
      </c>
      <c r="V58" s="1">
        <f t="shared" si="1"/>
        <v>15</v>
      </c>
      <c r="W58" s="1">
        <f t="shared" si="2"/>
        <v>26</v>
      </c>
      <c r="X58" s="1">
        <f t="shared" si="3"/>
        <v>6</v>
      </c>
      <c r="Y58" s="1">
        <f t="shared" si="4"/>
        <v>5</v>
      </c>
      <c r="Z58" s="1">
        <f t="shared" si="5"/>
        <v>81</v>
      </c>
      <c r="AA58" s="1">
        <f t="shared" si="6"/>
        <v>63</v>
      </c>
      <c r="AC58" s="1">
        <f t="shared" si="7"/>
        <v>174</v>
      </c>
      <c r="AD58" s="1">
        <f t="shared" si="8"/>
        <v>27</v>
      </c>
    </row>
    <row r="59" spans="1:30" ht="15.9" customHeight="1" x14ac:dyDescent="0.3">
      <c r="A59" s="4">
        <v>11310019</v>
      </c>
      <c r="B59" s="4" t="str">
        <f>VLOOKUP(A59,Param!A:B,2,FALSE)</f>
        <v>C.L.L.L.COLOMIERS</v>
      </c>
      <c r="C59" s="2">
        <f>LTN!C59+LPN!C59</f>
        <v>33</v>
      </c>
      <c r="D59" s="2">
        <f>LTN!D59+LPN!D59</f>
        <v>5</v>
      </c>
      <c r="E59" s="2">
        <f>LTN!E59+LPN!E59</f>
        <v>38</v>
      </c>
      <c r="F59" s="43">
        <f>LTN!F59+LPN!F59</f>
        <v>4</v>
      </c>
      <c r="G59" s="43">
        <f>LTN!G59+LPN!G59</f>
        <v>0</v>
      </c>
      <c r="H59" s="43">
        <f>LTN!H59+LPN!H59</f>
        <v>4</v>
      </c>
      <c r="I59" s="43">
        <f>LTN!I59+LPN!I59</f>
        <v>1</v>
      </c>
      <c r="J59" s="43">
        <f>LTN!J59+LPN!J59</f>
        <v>7</v>
      </c>
      <c r="K59" s="43">
        <f>LTN!K59+LPN!K59</f>
        <v>0</v>
      </c>
      <c r="L59" s="43">
        <f>LTN!L59+LPN!L59</f>
        <v>5</v>
      </c>
      <c r="M59" s="43">
        <f>LTN!M59+LPN!M59</f>
        <v>0</v>
      </c>
      <c r="N59" s="43">
        <f>LTN!N59+LPN!N59</f>
        <v>1</v>
      </c>
      <c r="O59" s="43">
        <f>LTN!O59+LPN!O59</f>
        <v>0</v>
      </c>
      <c r="P59" s="43">
        <f>LTN!P59+LPN!P59</f>
        <v>4</v>
      </c>
      <c r="Q59" s="43">
        <f>LTN!Q59+LPN!Q59</f>
        <v>2</v>
      </c>
      <c r="R59" s="43">
        <f>LTN!R59+LPN!R59</f>
        <v>8</v>
      </c>
      <c r="S59" s="43">
        <f>LTN!S59+LPN!S59</f>
        <v>2</v>
      </c>
      <c r="T59" s="1" t="str">
        <f>VLOOKUP(B59,Param!B:E,4,FALSE)</f>
        <v>Haute Garonne</v>
      </c>
      <c r="U59" s="1">
        <f t="shared" si="0"/>
        <v>4</v>
      </c>
      <c r="V59" s="1">
        <f t="shared" si="1"/>
        <v>5</v>
      </c>
      <c r="W59" s="1">
        <f t="shared" si="2"/>
        <v>7</v>
      </c>
      <c r="X59" s="1">
        <f t="shared" si="3"/>
        <v>5</v>
      </c>
      <c r="Y59" s="1">
        <f t="shared" si="4"/>
        <v>1</v>
      </c>
      <c r="Z59" s="1">
        <f t="shared" si="5"/>
        <v>6</v>
      </c>
      <c r="AA59" s="1">
        <f t="shared" si="6"/>
        <v>10</v>
      </c>
      <c r="AC59" s="1">
        <f t="shared" si="7"/>
        <v>33</v>
      </c>
      <c r="AD59" s="1">
        <f t="shared" si="8"/>
        <v>5</v>
      </c>
    </row>
    <row r="60" spans="1:30" ht="15.9" customHeight="1" x14ac:dyDescent="0.3">
      <c r="A60" s="4">
        <v>11310029</v>
      </c>
      <c r="B60" s="4" t="str">
        <f>VLOOKUP(A60,Param!A:B,2,FALSE)</f>
        <v>US RAMONVILLE TT</v>
      </c>
      <c r="C60" s="2">
        <f>LTN!C60+LPN!C60</f>
        <v>89</v>
      </c>
      <c r="D60" s="2">
        <f>LTN!D60+LPN!D60</f>
        <v>9</v>
      </c>
      <c r="E60" s="2">
        <f>LTN!E60+LPN!E60</f>
        <v>98</v>
      </c>
      <c r="F60" s="43">
        <f>LTN!F60+LPN!F60</f>
        <v>2</v>
      </c>
      <c r="G60" s="43">
        <f>LTN!G60+LPN!G60</f>
        <v>0</v>
      </c>
      <c r="H60" s="43">
        <f>LTN!H60+LPN!H60</f>
        <v>17</v>
      </c>
      <c r="I60" s="43">
        <f>LTN!I60+LPN!I60</f>
        <v>0</v>
      </c>
      <c r="J60" s="43">
        <f>LTN!J60+LPN!J60</f>
        <v>12</v>
      </c>
      <c r="K60" s="43">
        <f>LTN!K60+LPN!K60</f>
        <v>1</v>
      </c>
      <c r="L60" s="43">
        <f>LTN!L60+LPN!L60</f>
        <v>6</v>
      </c>
      <c r="M60" s="43">
        <f>LTN!M60+LPN!M60</f>
        <v>0</v>
      </c>
      <c r="N60" s="43">
        <f>LTN!N60+LPN!N60</f>
        <v>6</v>
      </c>
      <c r="O60" s="43">
        <f>LTN!O60+LPN!O60</f>
        <v>1</v>
      </c>
      <c r="P60" s="43">
        <f>LTN!P60+LPN!P60</f>
        <v>17</v>
      </c>
      <c r="Q60" s="43">
        <f>LTN!Q60+LPN!Q60</f>
        <v>1</v>
      </c>
      <c r="R60" s="43">
        <f>LTN!R60+LPN!R60</f>
        <v>29</v>
      </c>
      <c r="S60" s="43">
        <f>LTN!S60+LPN!S60</f>
        <v>6</v>
      </c>
      <c r="T60" s="1" t="str">
        <f>VLOOKUP(B60,Param!B:E,4,FALSE)</f>
        <v>Haute Garonne</v>
      </c>
      <c r="U60" s="1">
        <f t="shared" si="0"/>
        <v>2</v>
      </c>
      <c r="V60" s="1">
        <f t="shared" si="1"/>
        <v>17</v>
      </c>
      <c r="W60" s="1">
        <f t="shared" si="2"/>
        <v>13</v>
      </c>
      <c r="X60" s="1">
        <f t="shared" si="3"/>
        <v>6</v>
      </c>
      <c r="Y60" s="1">
        <f t="shared" si="4"/>
        <v>7</v>
      </c>
      <c r="Z60" s="1">
        <f t="shared" si="5"/>
        <v>18</v>
      </c>
      <c r="AA60" s="1">
        <f t="shared" si="6"/>
        <v>35</v>
      </c>
      <c r="AC60" s="1">
        <f t="shared" si="7"/>
        <v>89</v>
      </c>
      <c r="AD60" s="1">
        <f t="shared" si="8"/>
        <v>9</v>
      </c>
    </row>
    <row r="61" spans="1:30" ht="15.9" customHeight="1" x14ac:dyDescent="0.3">
      <c r="A61" s="4">
        <v>11310033</v>
      </c>
      <c r="B61" s="4" t="str">
        <f>VLOOKUP(A61,Param!A:B,2,FALSE)</f>
        <v>L AVENIR MURETAIN T T</v>
      </c>
      <c r="C61" s="2">
        <f>LTN!C61+LPN!C61</f>
        <v>51</v>
      </c>
      <c r="D61" s="2">
        <f>LTN!D61+LPN!D61</f>
        <v>6</v>
      </c>
      <c r="E61" s="2">
        <f>LTN!E61+LPN!E61</f>
        <v>57</v>
      </c>
      <c r="F61" s="43">
        <f>LTN!F61+LPN!F61</f>
        <v>3</v>
      </c>
      <c r="G61" s="43">
        <f>LTN!G61+LPN!G61</f>
        <v>0</v>
      </c>
      <c r="H61" s="43">
        <f>LTN!H61+LPN!H61</f>
        <v>6</v>
      </c>
      <c r="I61" s="43">
        <f>LTN!I61+LPN!I61</f>
        <v>0</v>
      </c>
      <c r="J61" s="43">
        <f>LTN!J61+LPN!J61</f>
        <v>3</v>
      </c>
      <c r="K61" s="43">
        <f>LTN!K61+LPN!K61</f>
        <v>1</v>
      </c>
      <c r="L61" s="43">
        <f>LTN!L61+LPN!L61</f>
        <v>6</v>
      </c>
      <c r="M61" s="43">
        <f>LTN!M61+LPN!M61</f>
        <v>0</v>
      </c>
      <c r="N61" s="43">
        <f>LTN!N61+LPN!N61</f>
        <v>3</v>
      </c>
      <c r="O61" s="43">
        <f>LTN!O61+LPN!O61</f>
        <v>0</v>
      </c>
      <c r="P61" s="43">
        <f>LTN!P61+LPN!P61</f>
        <v>6</v>
      </c>
      <c r="Q61" s="43">
        <f>LTN!Q61+LPN!Q61</f>
        <v>0</v>
      </c>
      <c r="R61" s="43">
        <f>LTN!R61+LPN!R61</f>
        <v>24</v>
      </c>
      <c r="S61" s="43">
        <f>LTN!S61+LPN!S61</f>
        <v>5</v>
      </c>
      <c r="T61" s="1" t="str">
        <f>VLOOKUP(B61,Param!B:E,4,FALSE)</f>
        <v>Haute Garonne</v>
      </c>
      <c r="U61" s="1">
        <f t="shared" si="0"/>
        <v>3</v>
      </c>
      <c r="V61" s="1">
        <f t="shared" si="1"/>
        <v>6</v>
      </c>
      <c r="W61" s="1">
        <f t="shared" si="2"/>
        <v>4</v>
      </c>
      <c r="X61" s="1">
        <f t="shared" si="3"/>
        <v>6</v>
      </c>
      <c r="Y61" s="1">
        <f t="shared" si="4"/>
        <v>3</v>
      </c>
      <c r="Z61" s="1">
        <f t="shared" si="5"/>
        <v>6</v>
      </c>
      <c r="AA61" s="1">
        <f t="shared" si="6"/>
        <v>29</v>
      </c>
      <c r="AC61" s="1">
        <f t="shared" si="7"/>
        <v>51</v>
      </c>
      <c r="AD61" s="1">
        <f t="shared" si="8"/>
        <v>6</v>
      </c>
    </row>
    <row r="62" spans="1:30" ht="15.9" customHeight="1" x14ac:dyDescent="0.3">
      <c r="A62" s="4">
        <v>11310047</v>
      </c>
      <c r="B62" s="4" t="str">
        <f>VLOOKUP(A62,Param!A:B,2,FALSE)</f>
        <v>TT BLAGNACAIS</v>
      </c>
      <c r="C62" s="2">
        <f>LTN!C62+LPN!C62</f>
        <v>112</v>
      </c>
      <c r="D62" s="2">
        <f>LTN!D62+LPN!D62</f>
        <v>20</v>
      </c>
      <c r="E62" s="2">
        <f>LTN!E62+LPN!E62</f>
        <v>132</v>
      </c>
      <c r="F62" s="43">
        <f>LTN!F62+LPN!F62</f>
        <v>6</v>
      </c>
      <c r="G62" s="43">
        <f>LTN!G62+LPN!G62</f>
        <v>0</v>
      </c>
      <c r="H62" s="43">
        <f>LTN!H62+LPN!H62</f>
        <v>18</v>
      </c>
      <c r="I62" s="43">
        <f>LTN!I62+LPN!I62</f>
        <v>2</v>
      </c>
      <c r="J62" s="43">
        <f>LTN!J62+LPN!J62</f>
        <v>14</v>
      </c>
      <c r="K62" s="43">
        <f>LTN!K62+LPN!K62</f>
        <v>2</v>
      </c>
      <c r="L62" s="43">
        <f>LTN!L62+LPN!L62</f>
        <v>16</v>
      </c>
      <c r="M62" s="43">
        <f>LTN!M62+LPN!M62</f>
        <v>1</v>
      </c>
      <c r="N62" s="43">
        <f>LTN!N62+LPN!N62</f>
        <v>5</v>
      </c>
      <c r="O62" s="43">
        <f>LTN!O62+LPN!O62</f>
        <v>1</v>
      </c>
      <c r="P62" s="43">
        <f>LTN!P62+LPN!P62</f>
        <v>23</v>
      </c>
      <c r="Q62" s="43">
        <f>LTN!Q62+LPN!Q62</f>
        <v>6</v>
      </c>
      <c r="R62" s="43">
        <f>LTN!R62+LPN!R62</f>
        <v>30</v>
      </c>
      <c r="S62" s="43">
        <f>LTN!S62+LPN!S62</f>
        <v>8</v>
      </c>
      <c r="T62" s="1" t="str">
        <f>VLOOKUP(B62,Param!B:E,4,FALSE)</f>
        <v>Haute Garonne</v>
      </c>
      <c r="U62" s="1">
        <f t="shared" si="0"/>
        <v>6</v>
      </c>
      <c r="V62" s="1">
        <f t="shared" si="1"/>
        <v>20</v>
      </c>
      <c r="W62" s="1">
        <f t="shared" si="2"/>
        <v>16</v>
      </c>
      <c r="X62" s="1">
        <f t="shared" si="3"/>
        <v>17</v>
      </c>
      <c r="Y62" s="1">
        <f t="shared" si="4"/>
        <v>6</v>
      </c>
      <c r="Z62" s="1">
        <f t="shared" si="5"/>
        <v>29</v>
      </c>
      <c r="AA62" s="1">
        <f t="shared" si="6"/>
        <v>38</v>
      </c>
      <c r="AC62" s="1">
        <f t="shared" si="7"/>
        <v>112</v>
      </c>
      <c r="AD62" s="1">
        <f t="shared" si="8"/>
        <v>20</v>
      </c>
    </row>
    <row r="63" spans="1:30" ht="15.9" customHeight="1" x14ac:dyDescent="0.3">
      <c r="A63" s="4">
        <v>11310060</v>
      </c>
      <c r="B63" s="4" t="str">
        <f>VLOOKUP(A63,Param!A:B,2,FALSE)</f>
        <v>TT PLAISANÇOIS</v>
      </c>
      <c r="C63" s="2">
        <f>LTN!C63+LPN!C63</f>
        <v>179</v>
      </c>
      <c r="D63" s="2">
        <f>LTN!D63+LPN!D63</f>
        <v>22</v>
      </c>
      <c r="E63" s="2">
        <f>LTN!E63+LPN!E63</f>
        <v>201</v>
      </c>
      <c r="F63" s="43">
        <f>LTN!F63+LPN!F63</f>
        <v>7</v>
      </c>
      <c r="G63" s="43">
        <f>LTN!G63+LPN!G63</f>
        <v>3</v>
      </c>
      <c r="H63" s="43">
        <f>LTN!H63+LPN!H63</f>
        <v>29</v>
      </c>
      <c r="I63" s="43">
        <f>LTN!I63+LPN!I63</f>
        <v>0</v>
      </c>
      <c r="J63" s="43">
        <f>LTN!J63+LPN!J63</f>
        <v>32</v>
      </c>
      <c r="K63" s="43">
        <f>LTN!K63+LPN!K63</f>
        <v>2</v>
      </c>
      <c r="L63" s="43">
        <f>LTN!L63+LPN!L63</f>
        <v>16</v>
      </c>
      <c r="M63" s="43">
        <f>LTN!M63+LPN!M63</f>
        <v>3</v>
      </c>
      <c r="N63" s="43">
        <f>LTN!N63+LPN!N63</f>
        <v>18</v>
      </c>
      <c r="O63" s="43">
        <f>LTN!O63+LPN!O63</f>
        <v>3</v>
      </c>
      <c r="P63" s="43">
        <f>LTN!P63+LPN!P63</f>
        <v>30</v>
      </c>
      <c r="Q63" s="43">
        <f>LTN!Q63+LPN!Q63</f>
        <v>5</v>
      </c>
      <c r="R63" s="43">
        <f>LTN!R63+LPN!R63</f>
        <v>47</v>
      </c>
      <c r="S63" s="43">
        <f>LTN!S63+LPN!S63</f>
        <v>6</v>
      </c>
      <c r="T63" s="1" t="str">
        <f>VLOOKUP(B63,Param!B:E,4,FALSE)</f>
        <v>Haute Garonne</v>
      </c>
      <c r="U63" s="1">
        <f t="shared" ref="U63:U123" si="18">F63+G63</f>
        <v>10</v>
      </c>
      <c r="V63" s="1">
        <f t="shared" ref="V63:V123" si="19">I63+H63</f>
        <v>29</v>
      </c>
      <c r="W63" s="1">
        <f t="shared" ref="W63:W123" si="20">J63+K63</f>
        <v>34</v>
      </c>
      <c r="X63" s="1">
        <f t="shared" ref="X63:X123" si="21">L63+M63</f>
        <v>19</v>
      </c>
      <c r="Y63" s="1">
        <f t="shared" ref="Y63:Y123" si="22">N63+O63</f>
        <v>21</v>
      </c>
      <c r="Z63" s="1">
        <f t="shared" ref="Z63:Z123" si="23">P63+Q63</f>
        <v>35</v>
      </c>
      <c r="AA63" s="1">
        <f t="shared" ref="AA63:AA123" si="24">R63+S63</f>
        <v>53</v>
      </c>
      <c r="AC63" s="1">
        <f t="shared" ref="AC63:AC123" si="25">C63</f>
        <v>179</v>
      </c>
      <c r="AD63" s="1">
        <f t="shared" ref="AD63:AD123" si="26">D63</f>
        <v>22</v>
      </c>
    </row>
    <row r="64" spans="1:30" ht="15.9" customHeight="1" x14ac:dyDescent="0.3">
      <c r="A64" s="4">
        <v>11310064</v>
      </c>
      <c r="B64" s="4" t="str">
        <f>VLOOKUP(A64,Param!A:B,2,FALSE)</f>
        <v>SAINT ORENS TT</v>
      </c>
      <c r="C64" s="2">
        <f>LTN!C64+LPN!C64</f>
        <v>135</v>
      </c>
      <c r="D64" s="2">
        <f>LTN!D64+LPN!D64</f>
        <v>27</v>
      </c>
      <c r="E64" s="2">
        <f>LTN!E64+LPN!E64</f>
        <v>162</v>
      </c>
      <c r="F64" s="43">
        <f>LTN!F64+LPN!F64</f>
        <v>5</v>
      </c>
      <c r="G64" s="43">
        <f>LTN!G64+LPN!G64</f>
        <v>1</v>
      </c>
      <c r="H64" s="43">
        <f>LTN!H64+LPN!H64</f>
        <v>11</v>
      </c>
      <c r="I64" s="43">
        <f>LTN!I64+LPN!I64</f>
        <v>4</v>
      </c>
      <c r="J64" s="43">
        <f>LTN!J64+LPN!J64</f>
        <v>13</v>
      </c>
      <c r="K64" s="43">
        <f>LTN!K64+LPN!K64</f>
        <v>1</v>
      </c>
      <c r="L64" s="43">
        <f>LTN!L64+LPN!L64</f>
        <v>10</v>
      </c>
      <c r="M64" s="43">
        <f>LTN!M64+LPN!M64</f>
        <v>2</v>
      </c>
      <c r="N64" s="43">
        <f>LTN!N64+LPN!N64</f>
        <v>9</v>
      </c>
      <c r="O64" s="43">
        <f>LTN!O64+LPN!O64</f>
        <v>2</v>
      </c>
      <c r="P64" s="43">
        <f>LTN!P64+LPN!P64</f>
        <v>37</v>
      </c>
      <c r="Q64" s="43">
        <f>LTN!Q64+LPN!Q64</f>
        <v>6</v>
      </c>
      <c r="R64" s="43">
        <f>LTN!R64+LPN!R64</f>
        <v>50</v>
      </c>
      <c r="S64" s="43">
        <f>LTN!S64+LPN!S64</f>
        <v>11</v>
      </c>
      <c r="T64" s="1" t="str">
        <f>VLOOKUP(B64,Param!B:E,4,FALSE)</f>
        <v>Haute Garonne</v>
      </c>
      <c r="U64" s="1">
        <f t="shared" si="18"/>
        <v>6</v>
      </c>
      <c r="V64" s="1">
        <f t="shared" si="19"/>
        <v>15</v>
      </c>
      <c r="W64" s="1">
        <f t="shared" si="20"/>
        <v>14</v>
      </c>
      <c r="X64" s="1">
        <f t="shared" si="21"/>
        <v>12</v>
      </c>
      <c r="Y64" s="1">
        <f t="shared" si="22"/>
        <v>11</v>
      </c>
      <c r="Z64" s="1">
        <f t="shared" si="23"/>
        <v>43</v>
      </c>
      <c r="AA64" s="1">
        <f t="shared" si="24"/>
        <v>61</v>
      </c>
      <c r="AC64" s="1">
        <f t="shared" si="25"/>
        <v>135</v>
      </c>
      <c r="AD64" s="1">
        <f t="shared" si="26"/>
        <v>27</v>
      </c>
    </row>
    <row r="65" spans="1:30" ht="15.9" customHeight="1" x14ac:dyDescent="0.3">
      <c r="A65" s="4">
        <v>11310070</v>
      </c>
      <c r="B65" s="4" t="str">
        <f>VLOOKUP(A65,Param!A:B,2,FALSE)</f>
        <v>A.S.C. MONTAUDRAN</v>
      </c>
      <c r="C65" s="2">
        <f>LTN!C65+LPN!C65</f>
        <v>73</v>
      </c>
      <c r="D65" s="2">
        <f>LTN!D65+LPN!D65</f>
        <v>18</v>
      </c>
      <c r="E65" s="2">
        <f>LTN!E65+LPN!E65</f>
        <v>91</v>
      </c>
      <c r="F65" s="43">
        <f>LTN!F65+LPN!F65</f>
        <v>5</v>
      </c>
      <c r="G65" s="43">
        <f>LTN!G65+LPN!G65</f>
        <v>4</v>
      </c>
      <c r="H65" s="43">
        <f>LTN!H65+LPN!H65</f>
        <v>7</v>
      </c>
      <c r="I65" s="43">
        <f>LTN!I65+LPN!I65</f>
        <v>2</v>
      </c>
      <c r="J65" s="43">
        <f>LTN!J65+LPN!J65</f>
        <v>15</v>
      </c>
      <c r="K65" s="43">
        <f>LTN!K65+LPN!K65</f>
        <v>1</v>
      </c>
      <c r="L65" s="43">
        <f>LTN!L65+LPN!L65</f>
        <v>3</v>
      </c>
      <c r="M65" s="43">
        <f>LTN!M65+LPN!M65</f>
        <v>2</v>
      </c>
      <c r="N65" s="43">
        <f>LTN!N65+LPN!N65</f>
        <v>7</v>
      </c>
      <c r="O65" s="43">
        <f>LTN!O65+LPN!O65</f>
        <v>3</v>
      </c>
      <c r="P65" s="43">
        <f>LTN!P65+LPN!P65</f>
        <v>7</v>
      </c>
      <c r="Q65" s="43">
        <f>LTN!Q65+LPN!Q65</f>
        <v>1</v>
      </c>
      <c r="R65" s="43">
        <f>LTN!R65+LPN!R65</f>
        <v>29</v>
      </c>
      <c r="S65" s="43">
        <f>LTN!S65+LPN!S65</f>
        <v>5</v>
      </c>
      <c r="T65" s="1" t="str">
        <f>VLOOKUP(B65,Param!B:E,4,FALSE)</f>
        <v>Haute Garonne</v>
      </c>
      <c r="U65" s="1">
        <f t="shared" si="18"/>
        <v>9</v>
      </c>
      <c r="V65" s="1">
        <f t="shared" si="19"/>
        <v>9</v>
      </c>
      <c r="W65" s="1">
        <f t="shared" si="20"/>
        <v>16</v>
      </c>
      <c r="X65" s="1">
        <f t="shared" si="21"/>
        <v>5</v>
      </c>
      <c r="Y65" s="1">
        <f t="shared" si="22"/>
        <v>10</v>
      </c>
      <c r="Z65" s="1">
        <f t="shared" si="23"/>
        <v>8</v>
      </c>
      <c r="AA65" s="1">
        <f t="shared" si="24"/>
        <v>34</v>
      </c>
      <c r="AC65" s="1">
        <f t="shared" si="25"/>
        <v>73</v>
      </c>
      <c r="AD65" s="1">
        <f t="shared" si="26"/>
        <v>18</v>
      </c>
    </row>
    <row r="66" spans="1:30" ht="15.9" customHeight="1" x14ac:dyDescent="0.3">
      <c r="A66" s="4">
        <v>11310075</v>
      </c>
      <c r="B66" s="4" t="str">
        <f>VLOOKUP(A66,Param!A:B,2,FALSE)</f>
        <v>PINS-JUSTARET VILLATE TT</v>
      </c>
      <c r="C66" s="2">
        <f>LTN!C66+LPN!C66</f>
        <v>115</v>
      </c>
      <c r="D66" s="2">
        <f>LTN!D66+LPN!D66</f>
        <v>14</v>
      </c>
      <c r="E66" s="2">
        <f>LTN!E66+LPN!E66</f>
        <v>129</v>
      </c>
      <c r="F66" s="43">
        <f>LTN!F66+LPN!F66</f>
        <v>6</v>
      </c>
      <c r="G66" s="43">
        <f>LTN!G66+LPN!G66</f>
        <v>1</v>
      </c>
      <c r="H66" s="43">
        <f>LTN!H66+LPN!H66</f>
        <v>11</v>
      </c>
      <c r="I66" s="43">
        <f>LTN!I66+LPN!I66</f>
        <v>3</v>
      </c>
      <c r="J66" s="43">
        <f>LTN!J66+LPN!J66</f>
        <v>13</v>
      </c>
      <c r="K66" s="43">
        <f>LTN!K66+LPN!K66</f>
        <v>1</v>
      </c>
      <c r="L66" s="43">
        <f>LTN!L66+LPN!L66</f>
        <v>6</v>
      </c>
      <c r="M66" s="43">
        <f>LTN!M66+LPN!M66</f>
        <v>0</v>
      </c>
      <c r="N66" s="43">
        <f>LTN!N66+LPN!N66</f>
        <v>8</v>
      </c>
      <c r="O66" s="43">
        <f>LTN!O66+LPN!O66</f>
        <v>0</v>
      </c>
      <c r="P66" s="43">
        <f>LTN!P66+LPN!P66</f>
        <v>23</v>
      </c>
      <c r="Q66" s="43">
        <f>LTN!Q66+LPN!Q66</f>
        <v>4</v>
      </c>
      <c r="R66" s="43">
        <f>LTN!R66+LPN!R66</f>
        <v>48</v>
      </c>
      <c r="S66" s="43">
        <f>LTN!S66+LPN!S66</f>
        <v>5</v>
      </c>
      <c r="T66" s="1" t="str">
        <f>VLOOKUP(B66,Param!B:E,4,FALSE)</f>
        <v>Haute Garonne</v>
      </c>
      <c r="U66" s="1">
        <f t="shared" si="18"/>
        <v>7</v>
      </c>
      <c r="V66" s="1">
        <f t="shared" si="19"/>
        <v>14</v>
      </c>
      <c r="W66" s="1">
        <f t="shared" si="20"/>
        <v>14</v>
      </c>
      <c r="X66" s="1">
        <f t="shared" si="21"/>
        <v>6</v>
      </c>
      <c r="Y66" s="1">
        <f t="shared" si="22"/>
        <v>8</v>
      </c>
      <c r="Z66" s="1">
        <f t="shared" si="23"/>
        <v>27</v>
      </c>
      <c r="AA66" s="1">
        <f t="shared" si="24"/>
        <v>53</v>
      </c>
      <c r="AC66" s="1">
        <f t="shared" si="25"/>
        <v>115</v>
      </c>
      <c r="AD66" s="1">
        <f t="shared" si="26"/>
        <v>14</v>
      </c>
    </row>
    <row r="67" spans="1:30" ht="15.9" customHeight="1" x14ac:dyDescent="0.3">
      <c r="A67" s="4">
        <v>11310076</v>
      </c>
      <c r="B67" s="4" t="str">
        <f>VLOOKUP(A67,Param!A:B,2,FALSE)</f>
        <v>POINTIS RIVIERE STT</v>
      </c>
      <c r="C67" s="2">
        <f>LTN!C67+LPN!C67</f>
        <v>25</v>
      </c>
      <c r="D67" s="2">
        <f>LTN!D67+LPN!D67</f>
        <v>1</v>
      </c>
      <c r="E67" s="2">
        <f>LTN!E67+LPN!E67</f>
        <v>26</v>
      </c>
      <c r="F67" s="43">
        <f>LTN!F67+LPN!F67</f>
        <v>0</v>
      </c>
      <c r="G67" s="43">
        <f>LTN!G67+LPN!G67</f>
        <v>0</v>
      </c>
      <c r="H67" s="43">
        <f>LTN!H67+LPN!H67</f>
        <v>0</v>
      </c>
      <c r="I67" s="43">
        <f>LTN!I67+LPN!I67</f>
        <v>0</v>
      </c>
      <c r="J67" s="43">
        <f>LTN!J67+LPN!J67</f>
        <v>4</v>
      </c>
      <c r="K67" s="43">
        <f>LTN!K67+LPN!K67</f>
        <v>0</v>
      </c>
      <c r="L67" s="43">
        <f>LTN!L67+LPN!L67</f>
        <v>1</v>
      </c>
      <c r="M67" s="43">
        <f>LTN!M67+LPN!M67</f>
        <v>0</v>
      </c>
      <c r="N67" s="43">
        <f>LTN!N67+LPN!N67</f>
        <v>1</v>
      </c>
      <c r="O67" s="43">
        <f>LTN!O67+LPN!O67</f>
        <v>0</v>
      </c>
      <c r="P67" s="43">
        <f>LTN!P67+LPN!P67</f>
        <v>7</v>
      </c>
      <c r="Q67" s="43">
        <f>LTN!Q67+LPN!Q67</f>
        <v>0</v>
      </c>
      <c r="R67" s="43">
        <f>LTN!R67+LPN!R67</f>
        <v>12</v>
      </c>
      <c r="S67" s="43">
        <f>LTN!S67+LPN!S67</f>
        <v>1</v>
      </c>
      <c r="T67" s="1" t="str">
        <f>VLOOKUP(B67,Param!B:E,4,FALSE)</f>
        <v>Haute Garonne</v>
      </c>
      <c r="U67" s="1">
        <f t="shared" si="18"/>
        <v>0</v>
      </c>
      <c r="V67" s="1">
        <f t="shared" si="19"/>
        <v>0</v>
      </c>
      <c r="W67" s="1">
        <f t="shared" si="20"/>
        <v>4</v>
      </c>
      <c r="X67" s="1">
        <f t="shared" si="21"/>
        <v>1</v>
      </c>
      <c r="Y67" s="1">
        <f t="shared" si="22"/>
        <v>1</v>
      </c>
      <c r="Z67" s="1">
        <f t="shared" si="23"/>
        <v>7</v>
      </c>
      <c r="AA67" s="1">
        <f t="shared" si="24"/>
        <v>13</v>
      </c>
      <c r="AC67" s="1">
        <f t="shared" si="25"/>
        <v>25</v>
      </c>
      <c r="AD67" s="1">
        <f t="shared" si="26"/>
        <v>1</v>
      </c>
    </row>
    <row r="68" spans="1:30" ht="15.9" customHeight="1" x14ac:dyDescent="0.3">
      <c r="A68" s="4">
        <v>11310077</v>
      </c>
      <c r="B68" s="4" t="str">
        <f>VLOOKUP(A68,Param!A:B,2,FALSE)</f>
        <v>TOULOUSE PATTE D'OIE T.T.</v>
      </c>
      <c r="C68" s="2">
        <f>LTN!C68+LPN!C68</f>
        <v>85</v>
      </c>
      <c r="D68" s="2">
        <f>LTN!D68+LPN!D68</f>
        <v>3</v>
      </c>
      <c r="E68" s="2">
        <f>LTN!E68+LPN!E68</f>
        <v>88</v>
      </c>
      <c r="F68" s="43">
        <f>LTN!F68+LPN!F68</f>
        <v>5</v>
      </c>
      <c r="G68" s="43">
        <f>LTN!G68+LPN!G68</f>
        <v>0</v>
      </c>
      <c r="H68" s="43">
        <f>LTN!H68+LPN!H68</f>
        <v>13</v>
      </c>
      <c r="I68" s="43">
        <f>LTN!I68+LPN!I68</f>
        <v>0</v>
      </c>
      <c r="J68" s="43">
        <f>LTN!J68+LPN!J68</f>
        <v>14</v>
      </c>
      <c r="K68" s="43">
        <f>LTN!K68+LPN!K68</f>
        <v>0</v>
      </c>
      <c r="L68" s="43">
        <f>LTN!L68+LPN!L68</f>
        <v>3</v>
      </c>
      <c r="M68" s="43">
        <f>LTN!M68+LPN!M68</f>
        <v>0</v>
      </c>
      <c r="N68" s="43">
        <f>LTN!N68+LPN!N68</f>
        <v>6</v>
      </c>
      <c r="O68" s="43">
        <f>LTN!O68+LPN!O68</f>
        <v>0</v>
      </c>
      <c r="P68" s="43">
        <f>LTN!P68+LPN!P68</f>
        <v>24</v>
      </c>
      <c r="Q68" s="43">
        <f>LTN!Q68+LPN!Q68</f>
        <v>1</v>
      </c>
      <c r="R68" s="43">
        <f>LTN!R68+LPN!R68</f>
        <v>20</v>
      </c>
      <c r="S68" s="43">
        <f>LTN!S68+LPN!S68</f>
        <v>2</v>
      </c>
      <c r="T68" s="1" t="str">
        <f>VLOOKUP(B68,Param!B:E,4,FALSE)</f>
        <v>Haute Garonne</v>
      </c>
      <c r="U68" s="1">
        <f t="shared" si="18"/>
        <v>5</v>
      </c>
      <c r="V68" s="1">
        <f t="shared" si="19"/>
        <v>13</v>
      </c>
      <c r="W68" s="1">
        <f t="shared" si="20"/>
        <v>14</v>
      </c>
      <c r="X68" s="1">
        <f t="shared" si="21"/>
        <v>3</v>
      </c>
      <c r="Y68" s="1">
        <f t="shared" si="22"/>
        <v>6</v>
      </c>
      <c r="Z68" s="1">
        <f t="shared" si="23"/>
        <v>25</v>
      </c>
      <c r="AA68" s="1">
        <f t="shared" si="24"/>
        <v>22</v>
      </c>
      <c r="AC68" s="1">
        <f t="shared" si="25"/>
        <v>85</v>
      </c>
      <c r="AD68" s="1">
        <f t="shared" si="26"/>
        <v>3</v>
      </c>
    </row>
    <row r="69" spans="1:30" ht="15.9" customHeight="1" x14ac:dyDescent="0.3">
      <c r="A69" s="4">
        <v>11310098</v>
      </c>
      <c r="B69" s="4" t="str">
        <f>VLOOKUP(A69,Param!A:B,2,FALSE)</f>
        <v>TT FROUZINOIS</v>
      </c>
      <c r="C69" s="2">
        <f>LTN!C69+LPN!C69</f>
        <v>58</v>
      </c>
      <c r="D69" s="2">
        <f>LTN!D69+LPN!D69</f>
        <v>8</v>
      </c>
      <c r="E69" s="2">
        <f>LTN!E69+LPN!E69</f>
        <v>66</v>
      </c>
      <c r="F69" s="43">
        <f>LTN!F69+LPN!F69</f>
        <v>0</v>
      </c>
      <c r="G69" s="43">
        <f>LTN!G69+LPN!G69</f>
        <v>0</v>
      </c>
      <c r="H69" s="43">
        <f>LTN!H69+LPN!H69</f>
        <v>5</v>
      </c>
      <c r="I69" s="43">
        <f>LTN!I69+LPN!I69</f>
        <v>0</v>
      </c>
      <c r="J69" s="43">
        <f>LTN!J69+LPN!J69</f>
        <v>15</v>
      </c>
      <c r="K69" s="43">
        <f>LTN!K69+LPN!K69</f>
        <v>0</v>
      </c>
      <c r="L69" s="43">
        <f>LTN!L69+LPN!L69</f>
        <v>9</v>
      </c>
      <c r="M69" s="43">
        <f>LTN!M69+LPN!M69</f>
        <v>0</v>
      </c>
      <c r="N69" s="43">
        <f>LTN!N69+LPN!N69</f>
        <v>1</v>
      </c>
      <c r="O69" s="43">
        <f>LTN!O69+LPN!O69</f>
        <v>0</v>
      </c>
      <c r="P69" s="43">
        <f>LTN!P69+LPN!P69</f>
        <v>14</v>
      </c>
      <c r="Q69" s="43">
        <f>LTN!Q69+LPN!Q69</f>
        <v>5</v>
      </c>
      <c r="R69" s="43">
        <f>LTN!R69+LPN!R69</f>
        <v>14</v>
      </c>
      <c r="S69" s="43">
        <f>LTN!S69+LPN!S69</f>
        <v>3</v>
      </c>
      <c r="T69" s="1" t="str">
        <f>VLOOKUP(B69,Param!B:E,4,FALSE)</f>
        <v>Haute Garonne</v>
      </c>
      <c r="U69" s="1">
        <f t="shared" si="18"/>
        <v>0</v>
      </c>
      <c r="V69" s="1">
        <f t="shared" si="19"/>
        <v>5</v>
      </c>
      <c r="W69" s="1">
        <f t="shared" si="20"/>
        <v>15</v>
      </c>
      <c r="X69" s="1">
        <f t="shared" si="21"/>
        <v>9</v>
      </c>
      <c r="Y69" s="1">
        <f t="shared" si="22"/>
        <v>1</v>
      </c>
      <c r="Z69" s="1">
        <f t="shared" si="23"/>
        <v>19</v>
      </c>
      <c r="AA69" s="1">
        <f t="shared" si="24"/>
        <v>17</v>
      </c>
      <c r="AC69" s="1">
        <f t="shared" si="25"/>
        <v>58</v>
      </c>
      <c r="AD69" s="1">
        <f t="shared" si="26"/>
        <v>8</v>
      </c>
    </row>
    <row r="70" spans="1:30" ht="15.9" customHeight="1" x14ac:dyDescent="0.3">
      <c r="A70" s="4">
        <v>11310099</v>
      </c>
      <c r="B70" s="4" t="str">
        <f>VLOOKUP(A70,Param!A:B,2,FALSE)</f>
        <v>COTEAUX BELLEVUE TT</v>
      </c>
      <c r="C70" s="2">
        <f>LTN!C70+LPN!C70</f>
        <v>31</v>
      </c>
      <c r="D70" s="2">
        <f>LTN!D70+LPN!D70</f>
        <v>1</v>
      </c>
      <c r="E70" s="2">
        <f>LTN!E70+LPN!E70</f>
        <v>32</v>
      </c>
      <c r="F70" s="43">
        <f>LTN!F70+LPN!F70</f>
        <v>0</v>
      </c>
      <c r="G70" s="43">
        <f>LTN!G70+LPN!G70</f>
        <v>0</v>
      </c>
      <c r="H70" s="43">
        <f>LTN!H70+LPN!H70</f>
        <v>3</v>
      </c>
      <c r="I70" s="43">
        <f>LTN!I70+LPN!I70</f>
        <v>0</v>
      </c>
      <c r="J70" s="43">
        <f>LTN!J70+LPN!J70</f>
        <v>3</v>
      </c>
      <c r="K70" s="43">
        <f>LTN!K70+LPN!K70</f>
        <v>0</v>
      </c>
      <c r="L70" s="43">
        <f>LTN!L70+LPN!L70</f>
        <v>4</v>
      </c>
      <c r="M70" s="43">
        <f>LTN!M70+LPN!M70</f>
        <v>0</v>
      </c>
      <c r="N70" s="43">
        <f>LTN!N70+LPN!N70</f>
        <v>2</v>
      </c>
      <c r="O70" s="43">
        <f>LTN!O70+LPN!O70</f>
        <v>0</v>
      </c>
      <c r="P70" s="43">
        <f>LTN!P70+LPN!P70</f>
        <v>9</v>
      </c>
      <c r="Q70" s="43">
        <f>LTN!Q70+LPN!Q70</f>
        <v>1</v>
      </c>
      <c r="R70" s="43">
        <f>LTN!R70+LPN!R70</f>
        <v>10</v>
      </c>
      <c r="S70" s="43">
        <f>LTN!S70+LPN!S70</f>
        <v>0</v>
      </c>
      <c r="T70" s="1" t="str">
        <f>VLOOKUP(B70,Param!B:E,4,FALSE)</f>
        <v>Haute Garonne</v>
      </c>
      <c r="U70" s="1">
        <f t="shared" si="18"/>
        <v>0</v>
      </c>
      <c r="V70" s="1">
        <f t="shared" si="19"/>
        <v>3</v>
      </c>
      <c r="W70" s="1">
        <f t="shared" si="20"/>
        <v>3</v>
      </c>
      <c r="X70" s="1">
        <f t="shared" si="21"/>
        <v>4</v>
      </c>
      <c r="Y70" s="1">
        <f t="shared" si="22"/>
        <v>2</v>
      </c>
      <c r="Z70" s="1">
        <f t="shared" si="23"/>
        <v>10</v>
      </c>
      <c r="AA70" s="1">
        <f t="shared" si="24"/>
        <v>10</v>
      </c>
      <c r="AC70" s="1">
        <f t="shared" si="25"/>
        <v>31</v>
      </c>
      <c r="AD70" s="1">
        <f t="shared" si="26"/>
        <v>1</v>
      </c>
    </row>
    <row r="71" spans="1:30" ht="15.9" customHeight="1" x14ac:dyDescent="0.3">
      <c r="A71" s="4">
        <v>11310115</v>
      </c>
      <c r="B71" s="4" t="str">
        <f>VLOOKUP(A71,Param!A:B,2,FALSE)</f>
        <v>CASTELGINEST TT</v>
      </c>
      <c r="C71" s="2">
        <f>LTN!C71+LPN!C71</f>
        <v>59</v>
      </c>
      <c r="D71" s="2">
        <f>LTN!D71+LPN!D71</f>
        <v>6</v>
      </c>
      <c r="E71" s="2">
        <f>LTN!E71+LPN!E71</f>
        <v>65</v>
      </c>
      <c r="F71" s="43">
        <f>LTN!F71+LPN!F71</f>
        <v>0</v>
      </c>
      <c r="G71" s="43">
        <f>LTN!G71+LPN!G71</f>
        <v>0</v>
      </c>
      <c r="H71" s="43">
        <f>LTN!H71+LPN!H71</f>
        <v>7</v>
      </c>
      <c r="I71" s="43">
        <f>LTN!I71+LPN!I71</f>
        <v>1</v>
      </c>
      <c r="J71" s="43">
        <f>LTN!J71+LPN!J71</f>
        <v>11</v>
      </c>
      <c r="K71" s="43">
        <f>LTN!K71+LPN!K71</f>
        <v>2</v>
      </c>
      <c r="L71" s="43">
        <f>LTN!L71+LPN!L71</f>
        <v>8</v>
      </c>
      <c r="M71" s="43">
        <f>LTN!M71+LPN!M71</f>
        <v>1</v>
      </c>
      <c r="N71" s="43">
        <f>LTN!N71+LPN!N71</f>
        <v>1</v>
      </c>
      <c r="O71" s="43">
        <f>LTN!O71+LPN!O71</f>
        <v>0</v>
      </c>
      <c r="P71" s="43">
        <f>LTN!P71+LPN!P71</f>
        <v>8</v>
      </c>
      <c r="Q71" s="43">
        <f>LTN!Q71+LPN!Q71</f>
        <v>1</v>
      </c>
      <c r="R71" s="43">
        <f>LTN!R71+LPN!R71</f>
        <v>24</v>
      </c>
      <c r="S71" s="43">
        <f>LTN!S71+LPN!S71</f>
        <v>1</v>
      </c>
      <c r="T71" s="1" t="str">
        <f>VLOOKUP(B71,Param!B:E,4,FALSE)</f>
        <v>Haute Garonne</v>
      </c>
      <c r="U71" s="1">
        <f t="shared" si="18"/>
        <v>0</v>
      </c>
      <c r="V71" s="1">
        <f t="shared" si="19"/>
        <v>8</v>
      </c>
      <c r="W71" s="1">
        <f t="shared" si="20"/>
        <v>13</v>
      </c>
      <c r="X71" s="1">
        <f t="shared" si="21"/>
        <v>9</v>
      </c>
      <c r="Y71" s="1">
        <f t="shared" si="22"/>
        <v>1</v>
      </c>
      <c r="Z71" s="1">
        <f t="shared" si="23"/>
        <v>9</v>
      </c>
      <c r="AA71" s="1">
        <f t="shared" si="24"/>
        <v>25</v>
      </c>
      <c r="AC71" s="1">
        <f t="shared" si="25"/>
        <v>59</v>
      </c>
      <c r="AD71" s="1">
        <f t="shared" si="26"/>
        <v>6</v>
      </c>
    </row>
    <row r="72" spans="1:30" ht="15.9" customHeight="1" x14ac:dyDescent="0.3">
      <c r="A72" s="4">
        <v>11310117</v>
      </c>
      <c r="B72" s="4" t="str">
        <f>VLOOKUP(A72,Param!A:B,2,FALSE)</f>
        <v>TT ST JORY</v>
      </c>
      <c r="C72" s="2">
        <f>LTN!C72+LPN!C72</f>
        <v>45</v>
      </c>
      <c r="D72" s="2">
        <f>LTN!D72+LPN!D72</f>
        <v>3</v>
      </c>
      <c r="E72" s="2">
        <f>LTN!E72+LPN!E72</f>
        <v>48</v>
      </c>
      <c r="F72" s="43">
        <f>LTN!F72+LPN!F72</f>
        <v>1</v>
      </c>
      <c r="G72" s="43">
        <f>LTN!G72+LPN!G72</f>
        <v>0</v>
      </c>
      <c r="H72" s="43">
        <f>LTN!H72+LPN!H72</f>
        <v>2</v>
      </c>
      <c r="I72" s="43">
        <f>LTN!I72+LPN!I72</f>
        <v>0</v>
      </c>
      <c r="J72" s="43">
        <f>LTN!J72+LPN!J72</f>
        <v>5</v>
      </c>
      <c r="K72" s="43">
        <f>LTN!K72+LPN!K72</f>
        <v>1</v>
      </c>
      <c r="L72" s="43">
        <f>LTN!L72+LPN!L72</f>
        <v>5</v>
      </c>
      <c r="M72" s="43">
        <f>LTN!M72+LPN!M72</f>
        <v>1</v>
      </c>
      <c r="N72" s="43">
        <f>LTN!N72+LPN!N72</f>
        <v>2</v>
      </c>
      <c r="O72" s="43">
        <f>LTN!O72+LPN!O72</f>
        <v>0</v>
      </c>
      <c r="P72" s="43">
        <f>LTN!P72+LPN!P72</f>
        <v>10</v>
      </c>
      <c r="Q72" s="43">
        <f>LTN!Q72+LPN!Q72</f>
        <v>1</v>
      </c>
      <c r="R72" s="43">
        <f>LTN!R72+LPN!R72</f>
        <v>20</v>
      </c>
      <c r="S72" s="43">
        <f>LTN!S72+LPN!S72</f>
        <v>0</v>
      </c>
      <c r="T72" s="1" t="str">
        <f>VLOOKUP(B72,Param!B:E,4,FALSE)</f>
        <v>Haute Garonne</v>
      </c>
      <c r="U72" s="1">
        <f t="shared" si="18"/>
        <v>1</v>
      </c>
      <c r="V72" s="1">
        <f t="shared" si="19"/>
        <v>2</v>
      </c>
      <c r="W72" s="1">
        <f t="shared" si="20"/>
        <v>6</v>
      </c>
      <c r="X72" s="1">
        <f t="shared" si="21"/>
        <v>6</v>
      </c>
      <c r="Y72" s="1">
        <f t="shared" si="22"/>
        <v>2</v>
      </c>
      <c r="Z72" s="1">
        <f t="shared" si="23"/>
        <v>11</v>
      </c>
      <c r="AA72" s="1">
        <f t="shared" si="24"/>
        <v>20</v>
      </c>
      <c r="AC72" s="1">
        <f t="shared" si="25"/>
        <v>45</v>
      </c>
      <c r="AD72" s="1">
        <f t="shared" si="26"/>
        <v>3</v>
      </c>
    </row>
    <row r="73" spans="1:30" ht="15.9" customHeight="1" x14ac:dyDescent="0.3">
      <c r="A73" s="4">
        <v>11310121</v>
      </c>
      <c r="B73" s="4" t="str">
        <f>VLOOKUP(A73,Param!A:B,2,FALSE)</f>
        <v>JS CUGNAUX/VILLENEUVE TT</v>
      </c>
      <c r="C73" s="2">
        <f>LTN!C73+LPN!C73</f>
        <v>107</v>
      </c>
      <c r="D73" s="2">
        <f>LTN!D73+LPN!D73</f>
        <v>26</v>
      </c>
      <c r="E73" s="2">
        <f>LTN!E73+LPN!E73</f>
        <v>133</v>
      </c>
      <c r="F73" s="43">
        <f>LTN!F73+LPN!F73</f>
        <v>7</v>
      </c>
      <c r="G73" s="43">
        <f>LTN!G73+LPN!G73</f>
        <v>3</v>
      </c>
      <c r="H73" s="43">
        <f>LTN!H73+LPN!H73</f>
        <v>11</v>
      </c>
      <c r="I73" s="43">
        <f>LTN!I73+LPN!I73</f>
        <v>2</v>
      </c>
      <c r="J73" s="43">
        <f>LTN!J73+LPN!J73</f>
        <v>16</v>
      </c>
      <c r="K73" s="43">
        <f>LTN!K73+LPN!K73</f>
        <v>3</v>
      </c>
      <c r="L73" s="43">
        <f>LTN!L73+LPN!L73</f>
        <v>5</v>
      </c>
      <c r="M73" s="43">
        <f>LTN!M73+LPN!M73</f>
        <v>1</v>
      </c>
      <c r="N73" s="43">
        <f>LTN!N73+LPN!N73</f>
        <v>9</v>
      </c>
      <c r="O73" s="43">
        <f>LTN!O73+LPN!O73</f>
        <v>0</v>
      </c>
      <c r="P73" s="43">
        <f>LTN!P73+LPN!P73</f>
        <v>24</v>
      </c>
      <c r="Q73" s="43">
        <f>LTN!Q73+LPN!Q73</f>
        <v>8</v>
      </c>
      <c r="R73" s="43">
        <f>LTN!R73+LPN!R73</f>
        <v>35</v>
      </c>
      <c r="S73" s="43">
        <f>LTN!S73+LPN!S73</f>
        <v>9</v>
      </c>
      <c r="T73" s="1" t="str">
        <f>VLOOKUP(B73,Param!B:E,4,FALSE)</f>
        <v>Haute Garonne</v>
      </c>
      <c r="U73" s="1">
        <f t="shared" si="18"/>
        <v>10</v>
      </c>
      <c r="V73" s="1">
        <f t="shared" si="19"/>
        <v>13</v>
      </c>
      <c r="W73" s="1">
        <f t="shared" si="20"/>
        <v>19</v>
      </c>
      <c r="X73" s="1">
        <f t="shared" si="21"/>
        <v>6</v>
      </c>
      <c r="Y73" s="1">
        <f t="shared" si="22"/>
        <v>9</v>
      </c>
      <c r="Z73" s="1">
        <f t="shared" si="23"/>
        <v>32</v>
      </c>
      <c r="AA73" s="1">
        <f t="shared" si="24"/>
        <v>44</v>
      </c>
      <c r="AC73" s="1">
        <f t="shared" si="25"/>
        <v>107</v>
      </c>
      <c r="AD73" s="1">
        <f t="shared" si="26"/>
        <v>26</v>
      </c>
    </row>
    <row r="74" spans="1:30" ht="15.9" customHeight="1" x14ac:dyDescent="0.3">
      <c r="A74" s="4">
        <v>11310123</v>
      </c>
      <c r="B74" s="4" t="str">
        <f>VLOOKUP(A74,Param!A:B,2,FALSE)</f>
        <v>RIEUMES MAUZAC SLTT</v>
      </c>
      <c r="C74" s="2">
        <f>LTN!C74+LPN!C74</f>
        <v>53</v>
      </c>
      <c r="D74" s="2">
        <f>LTN!D74+LPN!D74</f>
        <v>8</v>
      </c>
      <c r="E74" s="2">
        <f>LTN!E74+LPN!E74</f>
        <v>61</v>
      </c>
      <c r="F74" s="43">
        <f>LTN!F74+LPN!F74</f>
        <v>5</v>
      </c>
      <c r="G74" s="43">
        <f>LTN!G74+LPN!G74</f>
        <v>1</v>
      </c>
      <c r="H74" s="43">
        <f>LTN!H74+LPN!H74</f>
        <v>4</v>
      </c>
      <c r="I74" s="43">
        <f>LTN!I74+LPN!I74</f>
        <v>0</v>
      </c>
      <c r="J74" s="43">
        <f>LTN!J74+LPN!J74</f>
        <v>3</v>
      </c>
      <c r="K74" s="43">
        <f>LTN!K74+LPN!K74</f>
        <v>0</v>
      </c>
      <c r="L74" s="43">
        <f>LTN!L74+LPN!L74</f>
        <v>8</v>
      </c>
      <c r="M74" s="43">
        <f>LTN!M74+LPN!M74</f>
        <v>0</v>
      </c>
      <c r="N74" s="43">
        <f>LTN!N74+LPN!N74</f>
        <v>5</v>
      </c>
      <c r="O74" s="43">
        <f>LTN!O74+LPN!O74</f>
        <v>1</v>
      </c>
      <c r="P74" s="43">
        <f>LTN!P74+LPN!P74</f>
        <v>4</v>
      </c>
      <c r="Q74" s="43">
        <f>LTN!Q74+LPN!Q74</f>
        <v>0</v>
      </c>
      <c r="R74" s="43">
        <f>LTN!R74+LPN!R74</f>
        <v>24</v>
      </c>
      <c r="S74" s="43">
        <f>LTN!S74+LPN!S74</f>
        <v>6</v>
      </c>
      <c r="T74" s="1" t="str">
        <f>VLOOKUP(B74,Param!B:E,4,FALSE)</f>
        <v>Haute Garonne</v>
      </c>
      <c r="U74" s="1">
        <f t="shared" si="18"/>
        <v>6</v>
      </c>
      <c r="V74" s="1">
        <f t="shared" si="19"/>
        <v>4</v>
      </c>
      <c r="W74" s="1">
        <f t="shared" si="20"/>
        <v>3</v>
      </c>
      <c r="X74" s="1">
        <f t="shared" si="21"/>
        <v>8</v>
      </c>
      <c r="Y74" s="1">
        <f t="shared" si="22"/>
        <v>6</v>
      </c>
      <c r="Z74" s="1">
        <f t="shared" si="23"/>
        <v>4</v>
      </c>
      <c r="AA74" s="1">
        <f t="shared" si="24"/>
        <v>30</v>
      </c>
      <c r="AC74" s="1">
        <f t="shared" si="25"/>
        <v>53</v>
      </c>
      <c r="AD74" s="1">
        <f t="shared" si="26"/>
        <v>8</v>
      </c>
    </row>
    <row r="75" spans="1:30" ht="15.9" customHeight="1" x14ac:dyDescent="0.3">
      <c r="A75" s="4">
        <v>11310124</v>
      </c>
      <c r="B75" s="4" t="str">
        <f>VLOOKUP(A75,Param!A:B,2,FALSE)</f>
        <v>TT REVEL-LAURAGAIS</v>
      </c>
      <c r="C75" s="2">
        <f>LTN!C75+LPN!C75</f>
        <v>26</v>
      </c>
      <c r="D75" s="2">
        <f>LTN!D75+LPN!D75</f>
        <v>2</v>
      </c>
      <c r="E75" s="2">
        <f>LTN!E75+LPN!E75</f>
        <v>28</v>
      </c>
      <c r="F75" s="43">
        <f>LTN!F75+LPN!F75</f>
        <v>0</v>
      </c>
      <c r="G75" s="43">
        <f>LTN!G75+LPN!G75</f>
        <v>0</v>
      </c>
      <c r="H75" s="43">
        <f>LTN!H75+LPN!H75</f>
        <v>0</v>
      </c>
      <c r="I75" s="43">
        <f>LTN!I75+LPN!I75</f>
        <v>0</v>
      </c>
      <c r="J75" s="43">
        <f>LTN!J75+LPN!J75</f>
        <v>0</v>
      </c>
      <c r="K75" s="43">
        <f>LTN!K75+LPN!K75</f>
        <v>0</v>
      </c>
      <c r="L75" s="43">
        <f>LTN!L75+LPN!L75</f>
        <v>0</v>
      </c>
      <c r="M75" s="43">
        <f>LTN!M75+LPN!M75</f>
        <v>0</v>
      </c>
      <c r="N75" s="43">
        <f>LTN!N75+LPN!N75</f>
        <v>0</v>
      </c>
      <c r="O75" s="43">
        <f>LTN!O75+LPN!O75</f>
        <v>0</v>
      </c>
      <c r="P75" s="43">
        <f>LTN!P75+LPN!P75</f>
        <v>6</v>
      </c>
      <c r="Q75" s="43">
        <f>LTN!Q75+LPN!Q75</f>
        <v>1</v>
      </c>
      <c r="R75" s="43">
        <f>LTN!R75+LPN!R75</f>
        <v>20</v>
      </c>
      <c r="S75" s="43">
        <f>LTN!S75+LPN!S75</f>
        <v>1</v>
      </c>
      <c r="T75" s="1" t="str">
        <f>VLOOKUP(B75,Param!B:E,4,FALSE)</f>
        <v>Haute Garonne</v>
      </c>
      <c r="U75" s="1">
        <f t="shared" si="18"/>
        <v>0</v>
      </c>
      <c r="V75" s="1">
        <f t="shared" si="19"/>
        <v>0</v>
      </c>
      <c r="W75" s="1">
        <f t="shared" si="20"/>
        <v>0</v>
      </c>
      <c r="X75" s="1">
        <f t="shared" si="21"/>
        <v>0</v>
      </c>
      <c r="Y75" s="1">
        <f t="shared" si="22"/>
        <v>0</v>
      </c>
      <c r="Z75" s="1">
        <f t="shared" si="23"/>
        <v>7</v>
      </c>
      <c r="AA75" s="1">
        <f t="shared" si="24"/>
        <v>21</v>
      </c>
      <c r="AC75" s="1">
        <f t="shared" si="25"/>
        <v>26</v>
      </c>
      <c r="AD75" s="1">
        <f t="shared" si="26"/>
        <v>2</v>
      </c>
    </row>
    <row r="76" spans="1:30" ht="15.9" customHeight="1" x14ac:dyDescent="0.3">
      <c r="A76" s="4">
        <v>11310126</v>
      </c>
      <c r="B76" s="4" t="str">
        <f>VLOOKUP(A76,Param!A:B,2,FALSE)</f>
        <v>TT FRONTON</v>
      </c>
      <c r="C76" s="2">
        <f>LTN!C76+LPN!C76</f>
        <v>58</v>
      </c>
      <c r="D76" s="2">
        <f>LTN!D76+LPN!D76</f>
        <v>7</v>
      </c>
      <c r="E76" s="2">
        <f>LTN!E76+LPN!E76</f>
        <v>65</v>
      </c>
      <c r="F76" s="43">
        <f>LTN!F76+LPN!F76</f>
        <v>2</v>
      </c>
      <c r="G76" s="43">
        <f>LTN!G76+LPN!G76</f>
        <v>0</v>
      </c>
      <c r="H76" s="43">
        <f>LTN!H76+LPN!H76</f>
        <v>7</v>
      </c>
      <c r="I76" s="43">
        <f>LTN!I76+LPN!I76</f>
        <v>3</v>
      </c>
      <c r="J76" s="43">
        <f>LTN!J76+LPN!J76</f>
        <v>15</v>
      </c>
      <c r="K76" s="43">
        <f>LTN!K76+LPN!K76</f>
        <v>0</v>
      </c>
      <c r="L76" s="43">
        <f>LTN!L76+LPN!L76</f>
        <v>12</v>
      </c>
      <c r="M76" s="43">
        <f>LTN!M76+LPN!M76</f>
        <v>1</v>
      </c>
      <c r="N76" s="43">
        <f>LTN!N76+LPN!N76</f>
        <v>2</v>
      </c>
      <c r="O76" s="43">
        <f>LTN!O76+LPN!O76</f>
        <v>1</v>
      </c>
      <c r="P76" s="43">
        <f>LTN!P76+LPN!P76</f>
        <v>7</v>
      </c>
      <c r="Q76" s="43">
        <f>LTN!Q76+LPN!Q76</f>
        <v>0</v>
      </c>
      <c r="R76" s="43">
        <f>LTN!R76+LPN!R76</f>
        <v>13</v>
      </c>
      <c r="S76" s="43">
        <f>LTN!S76+LPN!S76</f>
        <v>2</v>
      </c>
      <c r="T76" s="1" t="str">
        <f>VLOOKUP(B76,Param!B:E,4,FALSE)</f>
        <v>Haute Garonne</v>
      </c>
      <c r="U76" s="1">
        <f t="shared" si="18"/>
        <v>2</v>
      </c>
      <c r="V76" s="1">
        <f t="shared" si="19"/>
        <v>10</v>
      </c>
      <c r="W76" s="1">
        <f t="shared" si="20"/>
        <v>15</v>
      </c>
      <c r="X76" s="1">
        <f t="shared" si="21"/>
        <v>13</v>
      </c>
      <c r="Y76" s="1">
        <f t="shared" si="22"/>
        <v>3</v>
      </c>
      <c r="Z76" s="1">
        <f t="shared" si="23"/>
        <v>7</v>
      </c>
      <c r="AA76" s="1">
        <f t="shared" si="24"/>
        <v>15</v>
      </c>
      <c r="AC76" s="1">
        <f t="shared" si="25"/>
        <v>58</v>
      </c>
      <c r="AD76" s="1">
        <f t="shared" si="26"/>
        <v>7</v>
      </c>
    </row>
    <row r="77" spans="1:30" ht="15.9" customHeight="1" x14ac:dyDescent="0.3">
      <c r="A77" s="4">
        <v>11310129</v>
      </c>
      <c r="B77" s="4" t="str">
        <f>VLOOKUP(A77,Param!A:B,2,FALSE)</f>
        <v>QUINT FONSEGRIVES TENNIS DE T</v>
      </c>
      <c r="C77" s="2">
        <f>LTN!C77+LPN!C77</f>
        <v>76</v>
      </c>
      <c r="D77" s="2">
        <f>LTN!D77+LPN!D77</f>
        <v>4</v>
      </c>
      <c r="E77" s="2">
        <f>LTN!E77+LPN!E77</f>
        <v>80</v>
      </c>
      <c r="F77" s="43">
        <f>LTN!F77+LPN!F77</f>
        <v>5</v>
      </c>
      <c r="G77" s="43">
        <f>LTN!G77+LPN!G77</f>
        <v>0</v>
      </c>
      <c r="H77" s="43">
        <f>LTN!H77+LPN!H77</f>
        <v>13</v>
      </c>
      <c r="I77" s="43">
        <f>LTN!I77+LPN!I77</f>
        <v>0</v>
      </c>
      <c r="J77" s="43">
        <f>LTN!J77+LPN!J77</f>
        <v>10</v>
      </c>
      <c r="K77" s="43">
        <f>LTN!K77+LPN!K77</f>
        <v>0</v>
      </c>
      <c r="L77" s="43">
        <f>LTN!L77+LPN!L77</f>
        <v>3</v>
      </c>
      <c r="M77" s="43">
        <f>LTN!M77+LPN!M77</f>
        <v>1</v>
      </c>
      <c r="N77" s="43">
        <f>LTN!N77+LPN!N77</f>
        <v>4</v>
      </c>
      <c r="O77" s="43">
        <f>LTN!O77+LPN!O77</f>
        <v>0</v>
      </c>
      <c r="P77" s="43">
        <f>LTN!P77+LPN!P77</f>
        <v>14</v>
      </c>
      <c r="Q77" s="43">
        <f>LTN!Q77+LPN!Q77</f>
        <v>3</v>
      </c>
      <c r="R77" s="43">
        <f>LTN!R77+LPN!R77</f>
        <v>27</v>
      </c>
      <c r="S77" s="43">
        <f>LTN!S77+LPN!S77</f>
        <v>0</v>
      </c>
      <c r="T77" s="1" t="str">
        <f>VLOOKUP(B77,Param!B:E,4,FALSE)</f>
        <v>Haute Garonne</v>
      </c>
      <c r="U77" s="1">
        <f t="shared" si="18"/>
        <v>5</v>
      </c>
      <c r="V77" s="1">
        <f t="shared" si="19"/>
        <v>13</v>
      </c>
      <c r="W77" s="1">
        <f t="shared" si="20"/>
        <v>10</v>
      </c>
      <c r="X77" s="1">
        <f t="shared" si="21"/>
        <v>4</v>
      </c>
      <c r="Y77" s="1">
        <f t="shared" si="22"/>
        <v>4</v>
      </c>
      <c r="Z77" s="1">
        <f t="shared" si="23"/>
        <v>17</v>
      </c>
      <c r="AA77" s="1">
        <f t="shared" si="24"/>
        <v>27</v>
      </c>
      <c r="AC77" s="1">
        <f t="shared" si="25"/>
        <v>76</v>
      </c>
      <c r="AD77" s="1">
        <f t="shared" si="26"/>
        <v>4</v>
      </c>
    </row>
    <row r="78" spans="1:30" ht="15.9" customHeight="1" x14ac:dyDescent="0.3">
      <c r="A78" s="4">
        <v>11310130</v>
      </c>
      <c r="B78" s="4" t="str">
        <f>VLOOKUP(A78,Param!A:B,2,FALSE)</f>
        <v>TT DE LA HYSE</v>
      </c>
      <c r="C78" s="2">
        <f>LTN!C78+LPN!C78</f>
        <v>7</v>
      </c>
      <c r="D78" s="2">
        <f>LTN!D78+LPN!D78</f>
        <v>0</v>
      </c>
      <c r="E78" s="2">
        <f>LTN!E78+LPN!E78</f>
        <v>7</v>
      </c>
      <c r="F78" s="43">
        <f>LTN!F78+LPN!F78</f>
        <v>0</v>
      </c>
      <c r="G78" s="43">
        <f>LTN!G78+LPN!G78</f>
        <v>0</v>
      </c>
      <c r="H78" s="43">
        <f>LTN!H78+LPN!H78</f>
        <v>0</v>
      </c>
      <c r="I78" s="43">
        <f>LTN!I78+LPN!I78</f>
        <v>0</v>
      </c>
      <c r="J78" s="43">
        <f>LTN!J78+LPN!J78</f>
        <v>0</v>
      </c>
      <c r="K78" s="43">
        <f>LTN!K78+LPN!K78</f>
        <v>0</v>
      </c>
      <c r="L78" s="43">
        <f>LTN!L78+LPN!L78</f>
        <v>0</v>
      </c>
      <c r="M78" s="43">
        <f>LTN!M78+LPN!M78</f>
        <v>0</v>
      </c>
      <c r="N78" s="43">
        <f>LTN!N78+LPN!N78</f>
        <v>1</v>
      </c>
      <c r="O78" s="43">
        <f>LTN!O78+LPN!O78</f>
        <v>0</v>
      </c>
      <c r="P78" s="43">
        <f>LTN!P78+LPN!P78</f>
        <v>0</v>
      </c>
      <c r="Q78" s="43">
        <f>LTN!Q78+LPN!Q78</f>
        <v>0</v>
      </c>
      <c r="R78" s="43">
        <f>LTN!R78+LPN!R78</f>
        <v>6</v>
      </c>
      <c r="S78" s="43">
        <f>LTN!S78+LPN!S78</f>
        <v>0</v>
      </c>
      <c r="T78" s="1" t="str">
        <f>VLOOKUP(B78,Param!B:E,4,FALSE)</f>
        <v>Haute Garonne</v>
      </c>
      <c r="U78" s="1">
        <f t="shared" si="18"/>
        <v>0</v>
      </c>
      <c r="V78" s="1">
        <f t="shared" si="19"/>
        <v>0</v>
      </c>
      <c r="W78" s="1">
        <f t="shared" si="20"/>
        <v>0</v>
      </c>
      <c r="X78" s="1">
        <f t="shared" si="21"/>
        <v>0</v>
      </c>
      <c r="Y78" s="1">
        <f t="shared" si="22"/>
        <v>1</v>
      </c>
      <c r="Z78" s="1">
        <f t="shared" si="23"/>
        <v>0</v>
      </c>
      <c r="AA78" s="1">
        <f t="shared" si="24"/>
        <v>6</v>
      </c>
      <c r="AC78" s="1">
        <f t="shared" si="25"/>
        <v>7</v>
      </c>
      <c r="AD78" s="1">
        <f t="shared" si="26"/>
        <v>0</v>
      </c>
    </row>
    <row r="79" spans="1:30" ht="15.9" customHeight="1" x14ac:dyDescent="0.3">
      <c r="A79" s="4">
        <v>11310131</v>
      </c>
      <c r="B79" s="4" t="str">
        <f>VLOOKUP(A79,Param!A:B,2,FALSE)</f>
        <v>TENNIS DE TABLE PIBRACAIS</v>
      </c>
      <c r="C79" s="2">
        <f>LTN!C79+LPN!C79</f>
        <v>75</v>
      </c>
      <c r="D79" s="2">
        <f>LTN!D79+LPN!D79</f>
        <v>8</v>
      </c>
      <c r="E79" s="2">
        <f>LTN!E79+LPN!E79</f>
        <v>83</v>
      </c>
      <c r="F79" s="43">
        <f>LTN!F79+LPN!F79</f>
        <v>2</v>
      </c>
      <c r="G79" s="43">
        <f>LTN!G79+LPN!G79</f>
        <v>0</v>
      </c>
      <c r="H79" s="43">
        <f>LTN!H79+LPN!H79</f>
        <v>15</v>
      </c>
      <c r="I79" s="43">
        <f>LTN!I79+LPN!I79</f>
        <v>0</v>
      </c>
      <c r="J79" s="43">
        <f>LTN!J79+LPN!J79</f>
        <v>7</v>
      </c>
      <c r="K79" s="43">
        <f>LTN!K79+LPN!K79</f>
        <v>0</v>
      </c>
      <c r="L79" s="43">
        <f>LTN!L79+LPN!L79</f>
        <v>14</v>
      </c>
      <c r="M79" s="43">
        <f>LTN!M79+LPN!M79</f>
        <v>0</v>
      </c>
      <c r="N79" s="43">
        <f>LTN!N79+LPN!N79</f>
        <v>3</v>
      </c>
      <c r="O79" s="43">
        <f>LTN!O79+LPN!O79</f>
        <v>1</v>
      </c>
      <c r="P79" s="43">
        <f>LTN!P79+LPN!P79</f>
        <v>9</v>
      </c>
      <c r="Q79" s="43">
        <f>LTN!Q79+LPN!Q79</f>
        <v>2</v>
      </c>
      <c r="R79" s="43">
        <f>LTN!R79+LPN!R79</f>
        <v>25</v>
      </c>
      <c r="S79" s="43">
        <f>LTN!S79+LPN!S79</f>
        <v>5</v>
      </c>
      <c r="T79" s="1" t="str">
        <f>VLOOKUP(B79,Param!B:E,4,FALSE)</f>
        <v>Haute Garonne</v>
      </c>
      <c r="U79" s="1">
        <f t="shared" si="18"/>
        <v>2</v>
      </c>
      <c r="V79" s="1">
        <f t="shared" si="19"/>
        <v>15</v>
      </c>
      <c r="W79" s="1">
        <f t="shared" si="20"/>
        <v>7</v>
      </c>
      <c r="X79" s="1">
        <f t="shared" si="21"/>
        <v>14</v>
      </c>
      <c r="Y79" s="1">
        <f t="shared" si="22"/>
        <v>4</v>
      </c>
      <c r="Z79" s="1">
        <f t="shared" si="23"/>
        <v>11</v>
      </c>
      <c r="AA79" s="1">
        <f t="shared" si="24"/>
        <v>30</v>
      </c>
      <c r="AC79" s="1">
        <f t="shared" si="25"/>
        <v>75</v>
      </c>
      <c r="AD79" s="1">
        <f t="shared" si="26"/>
        <v>8</v>
      </c>
    </row>
    <row r="80" spans="1:30" ht="15.9" customHeight="1" x14ac:dyDescent="0.3">
      <c r="A80" s="4">
        <v>11310132</v>
      </c>
      <c r="B80" s="4" t="str">
        <f>VLOOKUP(A80,Param!A:B,2,FALSE)</f>
        <v>SAINT SULPICE TENNIS DE TABLE</v>
      </c>
      <c r="C80" s="2">
        <f>LTN!C80+LPN!C80</f>
        <v>38</v>
      </c>
      <c r="D80" s="2">
        <f>LTN!D80+LPN!D80</f>
        <v>3</v>
      </c>
      <c r="E80" s="2">
        <f>LTN!E80+LPN!E80</f>
        <v>41</v>
      </c>
      <c r="F80" s="43">
        <f>LTN!F80+LPN!F80</f>
        <v>2</v>
      </c>
      <c r="G80" s="43">
        <f>LTN!G80+LPN!G80</f>
        <v>0</v>
      </c>
      <c r="H80" s="43">
        <f>LTN!H80+LPN!H80</f>
        <v>1</v>
      </c>
      <c r="I80" s="43">
        <f>LTN!I80+LPN!I80</f>
        <v>0</v>
      </c>
      <c r="J80" s="43">
        <f>LTN!J80+LPN!J80</f>
        <v>9</v>
      </c>
      <c r="K80" s="43">
        <f>LTN!K80+LPN!K80</f>
        <v>0</v>
      </c>
      <c r="L80" s="43">
        <f>LTN!L80+LPN!L80</f>
        <v>4</v>
      </c>
      <c r="M80" s="43">
        <f>LTN!M80+LPN!M80</f>
        <v>2</v>
      </c>
      <c r="N80" s="43">
        <f>LTN!N80+LPN!N80</f>
        <v>4</v>
      </c>
      <c r="O80" s="43">
        <f>LTN!O80+LPN!O80</f>
        <v>0</v>
      </c>
      <c r="P80" s="43">
        <f>LTN!P80+LPN!P80</f>
        <v>7</v>
      </c>
      <c r="Q80" s="43">
        <f>LTN!Q80+LPN!Q80</f>
        <v>0</v>
      </c>
      <c r="R80" s="43">
        <f>LTN!R80+LPN!R80</f>
        <v>11</v>
      </c>
      <c r="S80" s="43">
        <f>LTN!S80+LPN!S80</f>
        <v>1</v>
      </c>
      <c r="T80" s="1" t="str">
        <f>VLOOKUP(B80,Param!B:E,4,FALSE)</f>
        <v>Haute Garonne</v>
      </c>
      <c r="U80" s="1">
        <f t="shared" si="18"/>
        <v>2</v>
      </c>
      <c r="V80" s="1">
        <f t="shared" si="19"/>
        <v>1</v>
      </c>
      <c r="W80" s="1">
        <f t="shared" si="20"/>
        <v>9</v>
      </c>
      <c r="X80" s="1">
        <f t="shared" si="21"/>
        <v>6</v>
      </c>
      <c r="Y80" s="1">
        <f t="shared" si="22"/>
        <v>4</v>
      </c>
      <c r="Z80" s="1">
        <f t="shared" si="23"/>
        <v>7</v>
      </c>
      <c r="AA80" s="1">
        <f t="shared" si="24"/>
        <v>12</v>
      </c>
      <c r="AC80" s="1">
        <f t="shared" si="25"/>
        <v>38</v>
      </c>
      <c r="AD80" s="1">
        <f t="shared" si="26"/>
        <v>3</v>
      </c>
    </row>
    <row r="81" spans="1:30" ht="15.9" customHeight="1" x14ac:dyDescent="0.3">
      <c r="A81" s="4">
        <v>11310133</v>
      </c>
      <c r="B81" s="4" t="str">
        <f>VLOOKUP(A81,Param!A:B,2,FALSE)</f>
        <v>PIRATES LAURAGAIS</v>
      </c>
      <c r="C81" s="2">
        <f>LTN!C81+LPN!C81</f>
        <v>13</v>
      </c>
      <c r="D81" s="2">
        <f>LTN!D81+LPN!D81</f>
        <v>1</v>
      </c>
      <c r="E81" s="2">
        <f>LTN!E81+LPN!E81</f>
        <v>14</v>
      </c>
      <c r="F81" s="43">
        <f>LTN!F81+LPN!F81</f>
        <v>0</v>
      </c>
      <c r="G81" s="43">
        <f>LTN!G81+LPN!G81</f>
        <v>0</v>
      </c>
      <c r="H81" s="43">
        <f>LTN!H81+LPN!H81</f>
        <v>0</v>
      </c>
      <c r="I81" s="43">
        <f>LTN!I81+LPN!I81</f>
        <v>0</v>
      </c>
      <c r="J81" s="43">
        <f>LTN!J81+LPN!J81</f>
        <v>1</v>
      </c>
      <c r="K81" s="43">
        <f>LTN!K81+LPN!K81</f>
        <v>0</v>
      </c>
      <c r="L81" s="43">
        <f>LTN!L81+LPN!L81</f>
        <v>3</v>
      </c>
      <c r="M81" s="43">
        <f>LTN!M81+LPN!M81</f>
        <v>0</v>
      </c>
      <c r="N81" s="43">
        <f>LTN!N81+LPN!N81</f>
        <v>2</v>
      </c>
      <c r="O81" s="43">
        <f>LTN!O81+LPN!O81</f>
        <v>0</v>
      </c>
      <c r="P81" s="43">
        <f>LTN!P81+LPN!P81</f>
        <v>2</v>
      </c>
      <c r="Q81" s="43">
        <f>LTN!Q81+LPN!Q81</f>
        <v>0</v>
      </c>
      <c r="R81" s="43">
        <f>LTN!R81+LPN!R81</f>
        <v>5</v>
      </c>
      <c r="S81" s="43">
        <f>LTN!S81+LPN!S81</f>
        <v>1</v>
      </c>
      <c r="T81" s="1" t="str">
        <f>VLOOKUP(B81,Param!B:E,4,FALSE)</f>
        <v>Haute Garonne</v>
      </c>
      <c r="U81" s="1">
        <f t="shared" si="18"/>
        <v>0</v>
      </c>
      <c r="V81" s="1">
        <f t="shared" si="19"/>
        <v>0</v>
      </c>
      <c r="W81" s="1">
        <f t="shared" si="20"/>
        <v>1</v>
      </c>
      <c r="X81" s="1">
        <f t="shared" si="21"/>
        <v>3</v>
      </c>
      <c r="Y81" s="1">
        <f t="shared" si="22"/>
        <v>2</v>
      </c>
      <c r="Z81" s="1">
        <f t="shared" si="23"/>
        <v>2</v>
      </c>
      <c r="AA81" s="1">
        <f t="shared" si="24"/>
        <v>6</v>
      </c>
      <c r="AC81" s="1">
        <f t="shared" si="25"/>
        <v>13</v>
      </c>
      <c r="AD81" s="1">
        <f t="shared" si="26"/>
        <v>1</v>
      </c>
    </row>
    <row r="82" spans="1:30" ht="15.9" customHeight="1" x14ac:dyDescent="0.3">
      <c r="A82" s="4">
        <v>11320005</v>
      </c>
      <c r="B82" s="4" t="str">
        <f>VLOOKUP(A82,Param!A:B,2,FALSE)</f>
        <v>CP AUSCITAIN</v>
      </c>
      <c r="C82" s="2">
        <f>LTN!C82+LPN!C82</f>
        <v>121</v>
      </c>
      <c r="D82" s="2">
        <f>LTN!D82+LPN!D82</f>
        <v>28</v>
      </c>
      <c r="E82" s="2">
        <f>LTN!E82+LPN!E82</f>
        <v>149</v>
      </c>
      <c r="F82" s="43">
        <f>LTN!F82+LPN!F82</f>
        <v>7</v>
      </c>
      <c r="G82" s="43">
        <f>LTN!G82+LPN!G82</f>
        <v>1</v>
      </c>
      <c r="H82" s="43">
        <f>LTN!H82+LPN!H82</f>
        <v>13</v>
      </c>
      <c r="I82" s="43">
        <f>LTN!I82+LPN!I82</f>
        <v>6</v>
      </c>
      <c r="J82" s="43">
        <f>LTN!J82+LPN!J82</f>
        <v>9</v>
      </c>
      <c r="K82" s="43">
        <f>LTN!K82+LPN!K82</f>
        <v>1</v>
      </c>
      <c r="L82" s="43">
        <f>LTN!L82+LPN!L82</f>
        <v>11</v>
      </c>
      <c r="M82" s="43">
        <f>LTN!M82+LPN!M82</f>
        <v>0</v>
      </c>
      <c r="N82" s="43">
        <f>LTN!N82+LPN!N82</f>
        <v>15</v>
      </c>
      <c r="O82" s="43">
        <f>LTN!O82+LPN!O82</f>
        <v>1</v>
      </c>
      <c r="P82" s="43">
        <f>LTN!P82+LPN!P82</f>
        <v>24</v>
      </c>
      <c r="Q82" s="43">
        <f>LTN!Q82+LPN!Q82</f>
        <v>6</v>
      </c>
      <c r="R82" s="43">
        <f>LTN!R82+LPN!R82</f>
        <v>42</v>
      </c>
      <c r="S82" s="43">
        <f>LTN!S82+LPN!S82</f>
        <v>13</v>
      </c>
      <c r="T82" s="1" t="str">
        <f>VLOOKUP(B82,Param!B:E,4,FALSE)</f>
        <v>Gers</v>
      </c>
      <c r="U82" s="1">
        <f t="shared" si="18"/>
        <v>8</v>
      </c>
      <c r="V82" s="1">
        <f t="shared" si="19"/>
        <v>19</v>
      </c>
      <c r="W82" s="1">
        <f t="shared" si="20"/>
        <v>10</v>
      </c>
      <c r="X82" s="1">
        <f t="shared" si="21"/>
        <v>11</v>
      </c>
      <c r="Y82" s="1">
        <f t="shared" si="22"/>
        <v>16</v>
      </c>
      <c r="Z82" s="1">
        <f t="shared" si="23"/>
        <v>30</v>
      </c>
      <c r="AA82" s="1">
        <f t="shared" si="24"/>
        <v>55</v>
      </c>
      <c r="AC82" s="1">
        <f t="shared" si="25"/>
        <v>121</v>
      </c>
      <c r="AD82" s="1">
        <f t="shared" si="26"/>
        <v>28</v>
      </c>
    </row>
    <row r="83" spans="1:30" ht="15.9" customHeight="1" x14ac:dyDescent="0.3">
      <c r="A83" s="4">
        <v>11320027</v>
      </c>
      <c r="B83" s="4" t="str">
        <f>VLOOKUP(A83,Param!A:B,2,FALSE)</f>
        <v>US PLAISANTINE TT</v>
      </c>
      <c r="C83" s="2">
        <f>LTN!C83+LPN!C83</f>
        <v>9</v>
      </c>
      <c r="D83" s="2">
        <f>LTN!D83+LPN!D83</f>
        <v>0</v>
      </c>
      <c r="E83" s="2">
        <f>LTN!E83+LPN!E83</f>
        <v>9</v>
      </c>
      <c r="F83" s="43">
        <f>LTN!F83+LPN!F83</f>
        <v>0</v>
      </c>
      <c r="G83" s="43">
        <f>LTN!G83+LPN!G83</f>
        <v>0</v>
      </c>
      <c r="H83" s="43">
        <f>LTN!H83+LPN!H83</f>
        <v>0</v>
      </c>
      <c r="I83" s="43">
        <f>LTN!I83+LPN!I83</f>
        <v>0</v>
      </c>
      <c r="J83" s="43">
        <f>LTN!J83+LPN!J83</f>
        <v>0</v>
      </c>
      <c r="K83" s="43">
        <f>LTN!K83+LPN!K83</f>
        <v>0</v>
      </c>
      <c r="L83" s="43">
        <f>LTN!L83+LPN!L83</f>
        <v>1</v>
      </c>
      <c r="M83" s="43">
        <f>LTN!M83+LPN!M83</f>
        <v>0</v>
      </c>
      <c r="N83" s="43">
        <f>LTN!N83+LPN!N83</f>
        <v>3</v>
      </c>
      <c r="O83" s="43">
        <f>LTN!O83+LPN!O83</f>
        <v>0</v>
      </c>
      <c r="P83" s="43">
        <f>LTN!P83+LPN!P83</f>
        <v>0</v>
      </c>
      <c r="Q83" s="43">
        <f>LTN!Q83+LPN!Q83</f>
        <v>0</v>
      </c>
      <c r="R83" s="43">
        <f>LTN!R83+LPN!R83</f>
        <v>5</v>
      </c>
      <c r="S83" s="43">
        <f>LTN!S83+LPN!S83</f>
        <v>0</v>
      </c>
      <c r="T83" s="1" t="str">
        <f>VLOOKUP(B83,Param!B:E,4,FALSE)</f>
        <v>Gers</v>
      </c>
      <c r="U83" s="1">
        <f t="shared" si="18"/>
        <v>0</v>
      </c>
      <c r="V83" s="1">
        <f t="shared" si="19"/>
        <v>0</v>
      </c>
      <c r="W83" s="1">
        <f t="shared" si="20"/>
        <v>0</v>
      </c>
      <c r="X83" s="1">
        <f t="shared" si="21"/>
        <v>1</v>
      </c>
      <c r="Y83" s="1">
        <f t="shared" si="22"/>
        <v>3</v>
      </c>
      <c r="Z83" s="1">
        <f t="shared" si="23"/>
        <v>0</v>
      </c>
      <c r="AA83" s="1">
        <f t="shared" si="24"/>
        <v>5</v>
      </c>
      <c r="AC83" s="1">
        <f t="shared" si="25"/>
        <v>9</v>
      </c>
      <c r="AD83" s="1">
        <f t="shared" si="26"/>
        <v>0</v>
      </c>
    </row>
    <row r="84" spans="1:30" ht="15.9" customHeight="1" x14ac:dyDescent="0.3">
      <c r="A84" s="4">
        <v>11320032</v>
      </c>
      <c r="B84" s="4" t="str">
        <f>VLOOKUP(A84,Param!A:B,2,FALSE)</f>
        <v>PREIGNAN AUBIET CASTELNAU TT</v>
      </c>
      <c r="C84" s="2">
        <f>LTN!C84+LPN!C84</f>
        <v>25</v>
      </c>
      <c r="D84" s="2">
        <f>LTN!D84+LPN!D84</f>
        <v>2</v>
      </c>
      <c r="E84" s="2">
        <f>LTN!E84+LPN!E84</f>
        <v>27</v>
      </c>
      <c r="F84" s="43">
        <f>LTN!F84+LPN!F84</f>
        <v>0</v>
      </c>
      <c r="G84" s="43">
        <f>LTN!G84+LPN!G84</f>
        <v>0</v>
      </c>
      <c r="H84" s="43">
        <f>LTN!H84+LPN!H84</f>
        <v>1</v>
      </c>
      <c r="I84" s="43">
        <f>LTN!I84+LPN!I84</f>
        <v>0</v>
      </c>
      <c r="J84" s="43">
        <f>LTN!J84+LPN!J84</f>
        <v>0</v>
      </c>
      <c r="K84" s="43">
        <f>LTN!K84+LPN!K84</f>
        <v>1</v>
      </c>
      <c r="L84" s="43">
        <f>LTN!L84+LPN!L84</f>
        <v>1</v>
      </c>
      <c r="M84" s="43">
        <f>LTN!M84+LPN!M84</f>
        <v>0</v>
      </c>
      <c r="N84" s="43">
        <f>LTN!N84+LPN!N84</f>
        <v>5</v>
      </c>
      <c r="O84" s="43">
        <f>LTN!O84+LPN!O84</f>
        <v>0</v>
      </c>
      <c r="P84" s="43">
        <f>LTN!P84+LPN!P84</f>
        <v>4</v>
      </c>
      <c r="Q84" s="43">
        <f>LTN!Q84+LPN!Q84</f>
        <v>0</v>
      </c>
      <c r="R84" s="43">
        <f>LTN!R84+LPN!R84</f>
        <v>14</v>
      </c>
      <c r="S84" s="43">
        <f>LTN!S84+LPN!S84</f>
        <v>1</v>
      </c>
      <c r="T84" s="1" t="str">
        <f>VLOOKUP(B84,Param!B:E,4,FALSE)</f>
        <v>Gers</v>
      </c>
      <c r="U84" s="1">
        <f t="shared" si="18"/>
        <v>0</v>
      </c>
      <c r="V84" s="1">
        <f t="shared" si="19"/>
        <v>1</v>
      </c>
      <c r="W84" s="1">
        <f t="shared" si="20"/>
        <v>1</v>
      </c>
      <c r="X84" s="1">
        <f t="shared" si="21"/>
        <v>1</v>
      </c>
      <c r="Y84" s="1">
        <f t="shared" si="22"/>
        <v>5</v>
      </c>
      <c r="Z84" s="1">
        <f t="shared" si="23"/>
        <v>4</v>
      </c>
      <c r="AA84" s="1">
        <f t="shared" si="24"/>
        <v>15</v>
      </c>
      <c r="AC84" s="1">
        <f t="shared" si="25"/>
        <v>25</v>
      </c>
      <c r="AD84" s="1">
        <f t="shared" si="26"/>
        <v>2</v>
      </c>
    </row>
    <row r="85" spans="1:30" ht="15.9" customHeight="1" x14ac:dyDescent="0.3">
      <c r="A85" s="4">
        <v>11320033</v>
      </c>
      <c r="B85" s="4" t="str">
        <f>VLOOKUP(A85,Param!A:B,2,FALSE)</f>
        <v>CP LECTOUROIS</v>
      </c>
      <c r="C85" s="2">
        <f>LTN!C85+LPN!C85</f>
        <v>32</v>
      </c>
      <c r="D85" s="2">
        <f>LTN!D85+LPN!D85</f>
        <v>7</v>
      </c>
      <c r="E85" s="2">
        <f>LTN!E85+LPN!E85</f>
        <v>39</v>
      </c>
      <c r="F85" s="43">
        <f>LTN!F85+LPN!F85</f>
        <v>0</v>
      </c>
      <c r="G85" s="43">
        <f>LTN!G85+LPN!G85</f>
        <v>0</v>
      </c>
      <c r="H85" s="43">
        <f>LTN!H85+LPN!H85</f>
        <v>2</v>
      </c>
      <c r="I85" s="43">
        <f>LTN!I85+LPN!I85</f>
        <v>0</v>
      </c>
      <c r="J85" s="43">
        <f>LTN!J85+LPN!J85</f>
        <v>3</v>
      </c>
      <c r="K85" s="43">
        <f>LTN!K85+LPN!K85</f>
        <v>0</v>
      </c>
      <c r="L85" s="43">
        <f>LTN!L85+LPN!L85</f>
        <v>2</v>
      </c>
      <c r="M85" s="43">
        <f>LTN!M85+LPN!M85</f>
        <v>0</v>
      </c>
      <c r="N85" s="43">
        <f>LTN!N85+LPN!N85</f>
        <v>5</v>
      </c>
      <c r="O85" s="43">
        <f>LTN!O85+LPN!O85</f>
        <v>0</v>
      </c>
      <c r="P85" s="43">
        <f>LTN!P85+LPN!P85</f>
        <v>10</v>
      </c>
      <c r="Q85" s="43">
        <f>LTN!Q85+LPN!Q85</f>
        <v>0</v>
      </c>
      <c r="R85" s="43">
        <f>LTN!R85+LPN!R85</f>
        <v>10</v>
      </c>
      <c r="S85" s="43">
        <f>LTN!S85+LPN!S85</f>
        <v>7</v>
      </c>
      <c r="T85" s="1" t="str">
        <f>VLOOKUP(B85,Param!B:E,4,FALSE)</f>
        <v>Gers</v>
      </c>
      <c r="U85" s="1">
        <f t="shared" si="18"/>
        <v>0</v>
      </c>
      <c r="V85" s="1">
        <f t="shared" si="19"/>
        <v>2</v>
      </c>
      <c r="W85" s="1">
        <f t="shared" si="20"/>
        <v>3</v>
      </c>
      <c r="X85" s="1">
        <f t="shared" si="21"/>
        <v>2</v>
      </c>
      <c r="Y85" s="1">
        <f t="shared" si="22"/>
        <v>5</v>
      </c>
      <c r="Z85" s="1">
        <f t="shared" si="23"/>
        <v>10</v>
      </c>
      <c r="AA85" s="1">
        <f t="shared" si="24"/>
        <v>17</v>
      </c>
      <c r="AC85" s="1">
        <f t="shared" si="25"/>
        <v>32</v>
      </c>
      <c r="AD85" s="1">
        <f t="shared" si="26"/>
        <v>7</v>
      </c>
    </row>
    <row r="86" spans="1:30" ht="15.9" customHeight="1" x14ac:dyDescent="0.3">
      <c r="A86" s="4">
        <v>11320039</v>
      </c>
      <c r="B86" s="4" t="str">
        <f>VLOOKUP(A86,Param!A:B,2,FALSE)</f>
        <v>CP FLEURANTIN</v>
      </c>
      <c r="C86" s="2">
        <f>LTN!C86+LPN!C86</f>
        <v>37</v>
      </c>
      <c r="D86" s="2">
        <f>LTN!D86+LPN!D86</f>
        <v>9</v>
      </c>
      <c r="E86" s="2">
        <f>LTN!E86+LPN!E86</f>
        <v>46</v>
      </c>
      <c r="F86" s="43">
        <f>LTN!F86+LPN!F86</f>
        <v>0</v>
      </c>
      <c r="G86" s="43">
        <f>LTN!G86+LPN!G86</f>
        <v>0</v>
      </c>
      <c r="H86" s="43">
        <f>LTN!H86+LPN!H86</f>
        <v>1</v>
      </c>
      <c r="I86" s="43">
        <f>LTN!I86+LPN!I86</f>
        <v>0</v>
      </c>
      <c r="J86" s="43">
        <f>LTN!J86+LPN!J86</f>
        <v>3</v>
      </c>
      <c r="K86" s="43">
        <f>LTN!K86+LPN!K86</f>
        <v>0</v>
      </c>
      <c r="L86" s="43">
        <f>LTN!L86+LPN!L86</f>
        <v>3</v>
      </c>
      <c r="M86" s="43">
        <f>LTN!M86+LPN!M86</f>
        <v>1</v>
      </c>
      <c r="N86" s="43">
        <f>LTN!N86+LPN!N86</f>
        <v>4</v>
      </c>
      <c r="O86" s="43">
        <f>LTN!O86+LPN!O86</f>
        <v>0</v>
      </c>
      <c r="P86" s="43">
        <f>LTN!P86+LPN!P86</f>
        <v>12</v>
      </c>
      <c r="Q86" s="43">
        <f>LTN!Q86+LPN!Q86</f>
        <v>2</v>
      </c>
      <c r="R86" s="43">
        <f>LTN!R86+LPN!R86</f>
        <v>14</v>
      </c>
      <c r="S86" s="43">
        <f>LTN!S86+LPN!S86</f>
        <v>6</v>
      </c>
      <c r="T86" s="1" t="str">
        <f>VLOOKUP(B86,Param!B:E,4,FALSE)</f>
        <v>Gers</v>
      </c>
      <c r="U86" s="1">
        <f t="shared" si="18"/>
        <v>0</v>
      </c>
      <c r="V86" s="1">
        <f t="shared" si="19"/>
        <v>1</v>
      </c>
      <c r="W86" s="1">
        <f t="shared" si="20"/>
        <v>3</v>
      </c>
      <c r="X86" s="1">
        <f t="shared" si="21"/>
        <v>4</v>
      </c>
      <c r="Y86" s="1">
        <f t="shared" si="22"/>
        <v>4</v>
      </c>
      <c r="Z86" s="1">
        <f t="shared" si="23"/>
        <v>14</v>
      </c>
      <c r="AA86" s="1">
        <f t="shared" si="24"/>
        <v>20</v>
      </c>
      <c r="AC86" s="1">
        <f t="shared" si="25"/>
        <v>37</v>
      </c>
      <c r="AD86" s="1">
        <f t="shared" si="26"/>
        <v>9</v>
      </c>
    </row>
    <row r="87" spans="1:30" ht="15.9" customHeight="1" x14ac:dyDescent="0.3">
      <c r="A87" s="4">
        <v>11320040</v>
      </c>
      <c r="B87" s="4" t="str">
        <f>VLOOKUP(A87,Param!A:B,2,FALSE)</f>
        <v>CP DU BAS ARMAGNAC</v>
      </c>
      <c r="C87" s="2">
        <f>LTN!C87+LPN!C87</f>
        <v>19</v>
      </c>
      <c r="D87" s="2">
        <f>LTN!D87+LPN!D87</f>
        <v>0</v>
      </c>
      <c r="E87" s="2">
        <f>LTN!E87+LPN!E87</f>
        <v>19</v>
      </c>
      <c r="F87" s="43">
        <f>LTN!F87+LPN!F87</f>
        <v>0</v>
      </c>
      <c r="G87" s="43">
        <f>LTN!G87+LPN!G87</f>
        <v>0</v>
      </c>
      <c r="H87" s="43">
        <f>LTN!H87+LPN!H87</f>
        <v>0</v>
      </c>
      <c r="I87" s="43">
        <f>LTN!I87+LPN!I87</f>
        <v>0</v>
      </c>
      <c r="J87" s="43">
        <f>LTN!J87+LPN!J87</f>
        <v>0</v>
      </c>
      <c r="K87" s="43">
        <f>LTN!K87+LPN!K87</f>
        <v>0</v>
      </c>
      <c r="L87" s="43">
        <f>LTN!L87+LPN!L87</f>
        <v>2</v>
      </c>
      <c r="M87" s="43">
        <f>LTN!M87+LPN!M87</f>
        <v>0</v>
      </c>
      <c r="N87" s="43">
        <f>LTN!N87+LPN!N87</f>
        <v>1</v>
      </c>
      <c r="O87" s="43">
        <f>LTN!O87+LPN!O87</f>
        <v>0</v>
      </c>
      <c r="P87" s="43">
        <f>LTN!P87+LPN!P87</f>
        <v>7</v>
      </c>
      <c r="Q87" s="43">
        <f>LTN!Q87+LPN!Q87</f>
        <v>0</v>
      </c>
      <c r="R87" s="43">
        <f>LTN!R87+LPN!R87</f>
        <v>9</v>
      </c>
      <c r="S87" s="43">
        <f>LTN!S87+LPN!S87</f>
        <v>0</v>
      </c>
      <c r="T87" s="1" t="str">
        <f>VLOOKUP(B87,Param!B:E,4,FALSE)</f>
        <v>Gers</v>
      </c>
      <c r="U87" s="1">
        <f t="shared" si="18"/>
        <v>0</v>
      </c>
      <c r="V87" s="1">
        <f t="shared" si="19"/>
        <v>0</v>
      </c>
      <c r="W87" s="1">
        <f t="shared" si="20"/>
        <v>0</v>
      </c>
      <c r="X87" s="1">
        <f t="shared" si="21"/>
        <v>2</v>
      </c>
      <c r="Y87" s="1">
        <f t="shared" si="22"/>
        <v>1</v>
      </c>
      <c r="Z87" s="1">
        <f t="shared" si="23"/>
        <v>7</v>
      </c>
      <c r="AA87" s="1">
        <f t="shared" si="24"/>
        <v>9</v>
      </c>
      <c r="AC87" s="1">
        <f t="shared" si="25"/>
        <v>19</v>
      </c>
      <c r="AD87" s="1">
        <f t="shared" si="26"/>
        <v>0</v>
      </c>
    </row>
    <row r="88" spans="1:30" ht="15.9" customHeight="1" x14ac:dyDescent="0.3">
      <c r="A88" s="4">
        <v>11320041</v>
      </c>
      <c r="B88" s="4" t="str">
        <f>VLOOKUP(A88,Param!A:B,2,FALSE)</f>
        <v>A.S.T.T. L'ISLOIS</v>
      </c>
      <c r="C88" s="2">
        <f>LTN!C88+LPN!C88</f>
        <v>76</v>
      </c>
      <c r="D88" s="2">
        <f>LTN!D88+LPN!D88</f>
        <v>4</v>
      </c>
      <c r="E88" s="2">
        <f>LTN!E88+LPN!E88</f>
        <v>80</v>
      </c>
      <c r="F88" s="43">
        <f>LTN!F88+LPN!F88</f>
        <v>3</v>
      </c>
      <c r="G88" s="43">
        <f>LTN!G88+LPN!G88</f>
        <v>0</v>
      </c>
      <c r="H88" s="43">
        <f>LTN!H88+LPN!H88</f>
        <v>10</v>
      </c>
      <c r="I88" s="43">
        <f>LTN!I88+LPN!I88</f>
        <v>0</v>
      </c>
      <c r="J88" s="43">
        <f>LTN!J88+LPN!J88</f>
        <v>8</v>
      </c>
      <c r="K88" s="43">
        <f>LTN!K88+LPN!K88</f>
        <v>2</v>
      </c>
      <c r="L88" s="43">
        <f>LTN!L88+LPN!L88</f>
        <v>9</v>
      </c>
      <c r="M88" s="43">
        <f>LTN!M88+LPN!M88</f>
        <v>0</v>
      </c>
      <c r="N88" s="43">
        <f>LTN!N88+LPN!N88</f>
        <v>5</v>
      </c>
      <c r="O88" s="43">
        <f>LTN!O88+LPN!O88</f>
        <v>0</v>
      </c>
      <c r="P88" s="43">
        <f>LTN!P88+LPN!P88</f>
        <v>11</v>
      </c>
      <c r="Q88" s="43">
        <f>LTN!Q88+LPN!Q88</f>
        <v>1</v>
      </c>
      <c r="R88" s="43">
        <f>LTN!R88+LPN!R88</f>
        <v>30</v>
      </c>
      <c r="S88" s="43">
        <f>LTN!S88+LPN!S88</f>
        <v>1</v>
      </c>
      <c r="T88" s="1" t="str">
        <f>VLOOKUP(B88,Param!B:E,4,FALSE)</f>
        <v>Gers</v>
      </c>
      <c r="U88" s="1">
        <f t="shared" si="18"/>
        <v>3</v>
      </c>
      <c r="V88" s="1">
        <f t="shared" si="19"/>
        <v>10</v>
      </c>
      <c r="W88" s="1">
        <f t="shared" si="20"/>
        <v>10</v>
      </c>
      <c r="X88" s="1">
        <f t="shared" si="21"/>
        <v>9</v>
      </c>
      <c r="Y88" s="1">
        <f t="shared" si="22"/>
        <v>5</v>
      </c>
      <c r="Z88" s="1">
        <f t="shared" si="23"/>
        <v>12</v>
      </c>
      <c r="AA88" s="1">
        <f t="shared" si="24"/>
        <v>31</v>
      </c>
      <c r="AC88" s="1">
        <f t="shared" si="25"/>
        <v>76</v>
      </c>
      <c r="AD88" s="1">
        <f t="shared" si="26"/>
        <v>4</v>
      </c>
    </row>
    <row r="89" spans="1:30" ht="15.9" customHeight="1" x14ac:dyDescent="0.3">
      <c r="A89" s="4">
        <v>11320045</v>
      </c>
      <c r="B89" s="4" t="str">
        <f>VLOOKUP(A89,Param!A:B,2,FALSE)</f>
        <v>RAQUETTE SEISSANNAISE</v>
      </c>
      <c r="C89" s="2">
        <f>LTN!C89+LPN!C89</f>
        <v>18</v>
      </c>
      <c r="D89" s="2">
        <f>LTN!D89+LPN!D89</f>
        <v>2</v>
      </c>
      <c r="E89" s="2">
        <f>LTN!E89+LPN!E89</f>
        <v>20</v>
      </c>
      <c r="F89" s="43">
        <f>LTN!F89+LPN!F89</f>
        <v>0</v>
      </c>
      <c r="G89" s="43">
        <f>LTN!G89+LPN!G89</f>
        <v>0</v>
      </c>
      <c r="H89" s="43">
        <f>LTN!H89+LPN!H89</f>
        <v>0</v>
      </c>
      <c r="I89" s="43">
        <f>LTN!I89+LPN!I89</f>
        <v>0</v>
      </c>
      <c r="J89" s="43">
        <f>LTN!J89+LPN!J89</f>
        <v>0</v>
      </c>
      <c r="K89" s="43">
        <f>LTN!K89+LPN!K89</f>
        <v>0</v>
      </c>
      <c r="L89" s="43">
        <f>LTN!L89+LPN!L89</f>
        <v>2</v>
      </c>
      <c r="M89" s="43">
        <f>LTN!M89+LPN!M89</f>
        <v>0</v>
      </c>
      <c r="N89" s="43">
        <f>LTN!N89+LPN!N89</f>
        <v>1</v>
      </c>
      <c r="O89" s="43">
        <f>LTN!O89+LPN!O89</f>
        <v>0</v>
      </c>
      <c r="P89" s="43">
        <f>LTN!P89+LPN!P89</f>
        <v>1</v>
      </c>
      <c r="Q89" s="43">
        <f>LTN!Q89+LPN!Q89</f>
        <v>1</v>
      </c>
      <c r="R89" s="43">
        <f>LTN!R89+LPN!R89</f>
        <v>14</v>
      </c>
      <c r="S89" s="43">
        <f>LTN!S89+LPN!S89</f>
        <v>1</v>
      </c>
      <c r="T89" s="1" t="str">
        <f>VLOOKUP(B89,Param!B:E,4,FALSE)</f>
        <v>Gers</v>
      </c>
      <c r="U89" s="1">
        <f t="shared" si="18"/>
        <v>0</v>
      </c>
      <c r="V89" s="1">
        <f t="shared" si="19"/>
        <v>0</v>
      </c>
      <c r="W89" s="1">
        <f t="shared" si="20"/>
        <v>0</v>
      </c>
      <c r="X89" s="1">
        <f t="shared" si="21"/>
        <v>2</v>
      </c>
      <c r="Y89" s="1">
        <f t="shared" si="22"/>
        <v>1</v>
      </c>
      <c r="Z89" s="1">
        <f t="shared" si="23"/>
        <v>2</v>
      </c>
      <c r="AA89" s="1">
        <f t="shared" si="24"/>
        <v>15</v>
      </c>
      <c r="AC89" s="1">
        <f t="shared" si="25"/>
        <v>18</v>
      </c>
      <c r="AD89" s="1">
        <f t="shared" si="26"/>
        <v>2</v>
      </c>
    </row>
    <row r="90" spans="1:30" ht="15.9" customHeight="1" x14ac:dyDescent="0.3">
      <c r="A90" s="4">
        <v>11320046</v>
      </c>
      <c r="B90" s="4" t="str">
        <f>VLOOKUP(A90,Param!A:B,2,FALSE)</f>
        <v>VIC EAUZE GASCOGNE ARMAGNAC</v>
      </c>
      <c r="C90" s="2">
        <f>LTN!C90+LPN!C90</f>
        <v>51</v>
      </c>
      <c r="D90" s="2">
        <f>LTN!D90+LPN!D90</f>
        <v>17</v>
      </c>
      <c r="E90" s="2">
        <f>LTN!E90+LPN!E90</f>
        <v>68</v>
      </c>
      <c r="F90" s="43">
        <f>LTN!F90+LPN!F90</f>
        <v>3</v>
      </c>
      <c r="G90" s="43">
        <f>LTN!G90+LPN!G90</f>
        <v>4</v>
      </c>
      <c r="H90" s="43">
        <f>LTN!H90+LPN!H90</f>
        <v>4</v>
      </c>
      <c r="I90" s="43">
        <f>LTN!I90+LPN!I90</f>
        <v>4</v>
      </c>
      <c r="J90" s="43">
        <f>LTN!J90+LPN!J90</f>
        <v>7</v>
      </c>
      <c r="K90" s="43">
        <f>LTN!K90+LPN!K90</f>
        <v>3</v>
      </c>
      <c r="L90" s="43">
        <f>LTN!L90+LPN!L90</f>
        <v>5</v>
      </c>
      <c r="M90" s="43">
        <f>LTN!M90+LPN!M90</f>
        <v>1</v>
      </c>
      <c r="N90" s="43">
        <f>LTN!N90+LPN!N90</f>
        <v>0</v>
      </c>
      <c r="O90" s="43">
        <f>LTN!O90+LPN!O90</f>
        <v>0</v>
      </c>
      <c r="P90" s="43">
        <f>LTN!P90+LPN!P90</f>
        <v>13</v>
      </c>
      <c r="Q90" s="43">
        <f>LTN!Q90+LPN!Q90</f>
        <v>3</v>
      </c>
      <c r="R90" s="43">
        <f>LTN!R90+LPN!R90</f>
        <v>19</v>
      </c>
      <c r="S90" s="43">
        <f>LTN!S90+LPN!S90</f>
        <v>2</v>
      </c>
      <c r="T90" s="1" t="str">
        <f>VLOOKUP(B90,Param!B:E,4,FALSE)</f>
        <v>Gers</v>
      </c>
      <c r="U90" s="1">
        <f t="shared" ref="U90" si="27">F90+G90</f>
        <v>7</v>
      </c>
      <c r="V90" s="1">
        <f t="shared" ref="V90" si="28">I90+H90</f>
        <v>8</v>
      </c>
      <c r="W90" s="1">
        <f t="shared" ref="W90" si="29">J90+K90</f>
        <v>10</v>
      </c>
      <c r="X90" s="1">
        <f t="shared" ref="X90" si="30">L90+M90</f>
        <v>6</v>
      </c>
      <c r="Y90" s="1">
        <f t="shared" ref="Y90" si="31">N90+O90</f>
        <v>0</v>
      </c>
      <c r="Z90" s="1">
        <f t="shared" ref="Z90" si="32">P90+Q90</f>
        <v>16</v>
      </c>
      <c r="AA90" s="1">
        <f t="shared" ref="AA90" si="33">R90+S90</f>
        <v>21</v>
      </c>
      <c r="AC90" s="1">
        <f t="shared" ref="AC90" si="34">C90</f>
        <v>51</v>
      </c>
      <c r="AD90" s="1">
        <f t="shared" ref="AD90" si="35">D90</f>
        <v>17</v>
      </c>
    </row>
    <row r="91" spans="1:30" ht="15.9" customHeight="1" x14ac:dyDescent="0.3">
      <c r="A91" s="4">
        <v>11340001</v>
      </c>
      <c r="B91" s="4" t="str">
        <f>VLOOKUP(A91,Param!A:B,2,FALSE)</f>
        <v>AMTT MEZE</v>
      </c>
      <c r="C91" s="2">
        <f>LTN!C91+LPN!C91</f>
        <v>51</v>
      </c>
      <c r="D91" s="2">
        <f>LTN!D91+LPN!D91</f>
        <v>8</v>
      </c>
      <c r="E91" s="2">
        <f>LTN!E91+LPN!E91</f>
        <v>59</v>
      </c>
      <c r="F91" s="43">
        <f>LTN!F91+LPN!F91</f>
        <v>4</v>
      </c>
      <c r="G91" s="43">
        <f>LTN!G91+LPN!G91</f>
        <v>1</v>
      </c>
      <c r="H91" s="43">
        <f>LTN!H91+LPN!H91</f>
        <v>6</v>
      </c>
      <c r="I91" s="43">
        <f>LTN!I91+LPN!I91</f>
        <v>0</v>
      </c>
      <c r="J91" s="43">
        <f>LTN!J91+LPN!J91</f>
        <v>7</v>
      </c>
      <c r="K91" s="43">
        <f>LTN!K91+LPN!K91</f>
        <v>0</v>
      </c>
      <c r="L91" s="43">
        <f>LTN!L91+LPN!L91</f>
        <v>3</v>
      </c>
      <c r="M91" s="43">
        <f>LTN!M91+LPN!M91</f>
        <v>3</v>
      </c>
      <c r="N91" s="43">
        <f>LTN!N91+LPN!N91</f>
        <v>2</v>
      </c>
      <c r="O91" s="43">
        <f>LTN!O91+LPN!O91</f>
        <v>0</v>
      </c>
      <c r="P91" s="43">
        <f>LTN!P91+LPN!P91</f>
        <v>3</v>
      </c>
      <c r="Q91" s="43">
        <f>LTN!Q91+LPN!Q91</f>
        <v>2</v>
      </c>
      <c r="R91" s="43">
        <f>LTN!R91+LPN!R91</f>
        <v>26</v>
      </c>
      <c r="S91" s="43">
        <f>LTN!S91+LPN!S91</f>
        <v>2</v>
      </c>
      <c r="T91" s="1" t="str">
        <f>VLOOKUP(B91,Param!B:E,4,FALSE)</f>
        <v>Hérault</v>
      </c>
      <c r="U91" s="1">
        <f t="shared" si="18"/>
        <v>5</v>
      </c>
      <c r="V91" s="1">
        <f t="shared" si="19"/>
        <v>6</v>
      </c>
      <c r="W91" s="1">
        <f t="shared" si="20"/>
        <v>7</v>
      </c>
      <c r="X91" s="1">
        <f t="shared" si="21"/>
        <v>6</v>
      </c>
      <c r="Y91" s="1">
        <f t="shared" si="22"/>
        <v>2</v>
      </c>
      <c r="Z91" s="1">
        <f t="shared" si="23"/>
        <v>5</v>
      </c>
      <c r="AA91" s="1">
        <f t="shared" si="24"/>
        <v>28</v>
      </c>
      <c r="AC91" s="1">
        <f t="shared" si="25"/>
        <v>51</v>
      </c>
      <c r="AD91" s="1">
        <f t="shared" si="26"/>
        <v>8</v>
      </c>
    </row>
    <row r="92" spans="1:30" ht="15.9" customHeight="1" x14ac:dyDescent="0.3">
      <c r="A92" s="4">
        <v>11340003</v>
      </c>
      <c r="B92" s="4" t="str">
        <f>VLOOKUP(A92,Param!A:B,2,FALSE)</f>
        <v>ST FELIX DE LODEZ FR TT</v>
      </c>
      <c r="C92" s="2">
        <f>LTN!C92+LPN!C92</f>
        <v>27</v>
      </c>
      <c r="D92" s="2">
        <f>LTN!D92+LPN!D92</f>
        <v>1</v>
      </c>
      <c r="E92" s="2">
        <f>LTN!E92+LPN!E92</f>
        <v>28</v>
      </c>
      <c r="F92" s="43">
        <f>LTN!F92+LPN!F92</f>
        <v>0</v>
      </c>
      <c r="G92" s="43">
        <f>LTN!G92+LPN!G92</f>
        <v>0</v>
      </c>
      <c r="H92" s="43">
        <f>LTN!H92+LPN!H92</f>
        <v>1</v>
      </c>
      <c r="I92" s="43">
        <f>LTN!I92+LPN!I92</f>
        <v>0</v>
      </c>
      <c r="J92" s="43">
        <f>LTN!J92+LPN!J92</f>
        <v>2</v>
      </c>
      <c r="K92" s="43">
        <f>LTN!K92+LPN!K92</f>
        <v>1</v>
      </c>
      <c r="L92" s="43">
        <f>LTN!L92+LPN!L92</f>
        <v>3</v>
      </c>
      <c r="M92" s="43">
        <f>LTN!M92+LPN!M92</f>
        <v>0</v>
      </c>
      <c r="N92" s="43">
        <f>LTN!N92+LPN!N92</f>
        <v>1</v>
      </c>
      <c r="O92" s="43">
        <f>LTN!O92+LPN!O92</f>
        <v>0</v>
      </c>
      <c r="P92" s="43">
        <f>LTN!P92+LPN!P92</f>
        <v>5</v>
      </c>
      <c r="Q92" s="43">
        <f>LTN!Q92+LPN!Q92</f>
        <v>0</v>
      </c>
      <c r="R92" s="43">
        <f>LTN!R92+LPN!R92</f>
        <v>15</v>
      </c>
      <c r="S92" s="43">
        <f>LTN!S92+LPN!S92</f>
        <v>0</v>
      </c>
      <c r="T92" s="1" t="str">
        <f>VLOOKUP(B92,Param!B:E,4,FALSE)</f>
        <v>Hérault</v>
      </c>
      <c r="U92" s="1">
        <f t="shared" si="18"/>
        <v>0</v>
      </c>
      <c r="V92" s="1">
        <f t="shared" si="19"/>
        <v>1</v>
      </c>
      <c r="W92" s="1">
        <f t="shared" si="20"/>
        <v>3</v>
      </c>
      <c r="X92" s="1">
        <f t="shared" si="21"/>
        <v>3</v>
      </c>
      <c r="Y92" s="1">
        <f t="shared" si="22"/>
        <v>1</v>
      </c>
      <c r="Z92" s="1">
        <f t="shared" si="23"/>
        <v>5</v>
      </c>
      <c r="AA92" s="1">
        <f t="shared" si="24"/>
        <v>15</v>
      </c>
      <c r="AC92" s="1">
        <f t="shared" si="25"/>
        <v>27</v>
      </c>
      <c r="AD92" s="1">
        <f t="shared" si="26"/>
        <v>1</v>
      </c>
    </row>
    <row r="93" spans="1:30" ht="15.9" customHeight="1" x14ac:dyDescent="0.3">
      <c r="A93" s="4">
        <v>11340007</v>
      </c>
      <c r="B93" s="4" t="str">
        <f>VLOOKUP(A93,Param!A:B,2,FALSE)</f>
        <v>PEROLS PPC</v>
      </c>
      <c r="C93" s="2">
        <f>LTN!C93+LPN!C93</f>
        <v>98</v>
      </c>
      <c r="D93" s="2">
        <f>LTN!D93+LPN!D93</f>
        <v>18</v>
      </c>
      <c r="E93" s="2">
        <f>LTN!E93+LPN!E93</f>
        <v>116</v>
      </c>
      <c r="F93" s="43">
        <f>LTN!F93+LPN!F93</f>
        <v>13</v>
      </c>
      <c r="G93" s="43">
        <f>LTN!G93+LPN!G93</f>
        <v>1</v>
      </c>
      <c r="H93" s="43">
        <f>LTN!H93+LPN!H93</f>
        <v>18</v>
      </c>
      <c r="I93" s="43">
        <f>LTN!I93+LPN!I93</f>
        <v>5</v>
      </c>
      <c r="J93" s="43">
        <f>LTN!J93+LPN!J93</f>
        <v>14</v>
      </c>
      <c r="K93" s="43">
        <f>LTN!K93+LPN!K93</f>
        <v>0</v>
      </c>
      <c r="L93" s="43">
        <f>LTN!L93+LPN!L93</f>
        <v>1</v>
      </c>
      <c r="M93" s="43">
        <f>LTN!M93+LPN!M93</f>
        <v>1</v>
      </c>
      <c r="N93" s="43">
        <f>LTN!N93+LPN!N93</f>
        <v>7</v>
      </c>
      <c r="O93" s="43">
        <f>LTN!O93+LPN!O93</f>
        <v>1</v>
      </c>
      <c r="P93" s="43">
        <f>LTN!P93+LPN!P93</f>
        <v>13</v>
      </c>
      <c r="Q93" s="43">
        <f>LTN!Q93+LPN!Q93</f>
        <v>5</v>
      </c>
      <c r="R93" s="43">
        <f>LTN!R93+LPN!R93</f>
        <v>32</v>
      </c>
      <c r="S93" s="43">
        <f>LTN!S93+LPN!S93</f>
        <v>5</v>
      </c>
      <c r="T93" s="1" t="str">
        <f>VLOOKUP(B93,Param!B:E,4,FALSE)</f>
        <v>Hérault</v>
      </c>
      <c r="U93" s="1">
        <f t="shared" si="18"/>
        <v>14</v>
      </c>
      <c r="V93" s="1">
        <f t="shared" si="19"/>
        <v>23</v>
      </c>
      <c r="W93" s="1">
        <f t="shared" si="20"/>
        <v>14</v>
      </c>
      <c r="X93" s="1">
        <f t="shared" si="21"/>
        <v>2</v>
      </c>
      <c r="Y93" s="1">
        <f t="shared" si="22"/>
        <v>8</v>
      </c>
      <c r="Z93" s="1">
        <f t="shared" si="23"/>
        <v>18</v>
      </c>
      <c r="AA93" s="1">
        <f t="shared" si="24"/>
        <v>37</v>
      </c>
      <c r="AC93" s="1">
        <f t="shared" si="25"/>
        <v>98</v>
      </c>
      <c r="AD93" s="1">
        <f t="shared" si="26"/>
        <v>18</v>
      </c>
    </row>
    <row r="94" spans="1:30" ht="15.9" customHeight="1" x14ac:dyDescent="0.3">
      <c r="A94" s="4">
        <v>11340008</v>
      </c>
      <c r="B94" s="4" t="str">
        <f>VLOOKUP(A94,Param!A:B,2,FALSE)</f>
        <v>LE CRES SALAISON  T.T.</v>
      </c>
      <c r="C94" s="2">
        <f>LTN!C94+LPN!C94</f>
        <v>58</v>
      </c>
      <c r="D94" s="2">
        <f>LTN!D94+LPN!D94</f>
        <v>1</v>
      </c>
      <c r="E94" s="2">
        <f>LTN!E94+LPN!E94</f>
        <v>59</v>
      </c>
      <c r="F94" s="43">
        <f>LTN!F94+LPN!F94</f>
        <v>2</v>
      </c>
      <c r="G94" s="43">
        <f>LTN!G94+LPN!G94</f>
        <v>0</v>
      </c>
      <c r="H94" s="43">
        <f>LTN!H94+LPN!H94</f>
        <v>6</v>
      </c>
      <c r="I94" s="43">
        <f>LTN!I94+LPN!I94</f>
        <v>0</v>
      </c>
      <c r="J94" s="43">
        <f>LTN!J94+LPN!J94</f>
        <v>6</v>
      </c>
      <c r="K94" s="43">
        <f>LTN!K94+LPN!K94</f>
        <v>0</v>
      </c>
      <c r="L94" s="43">
        <f>LTN!L94+LPN!L94</f>
        <v>1</v>
      </c>
      <c r="M94" s="43">
        <f>LTN!M94+LPN!M94</f>
        <v>0</v>
      </c>
      <c r="N94" s="43">
        <f>LTN!N94+LPN!N94</f>
        <v>3</v>
      </c>
      <c r="O94" s="43">
        <f>LTN!O94+LPN!O94</f>
        <v>0</v>
      </c>
      <c r="P94" s="43">
        <f>LTN!P94+LPN!P94</f>
        <v>9</v>
      </c>
      <c r="Q94" s="43">
        <f>LTN!Q94+LPN!Q94</f>
        <v>0</v>
      </c>
      <c r="R94" s="43">
        <f>LTN!R94+LPN!R94</f>
        <v>31</v>
      </c>
      <c r="S94" s="43">
        <f>LTN!S94+LPN!S94</f>
        <v>1</v>
      </c>
      <c r="T94" s="1" t="str">
        <f>VLOOKUP(B94,Param!B:E,4,FALSE)</f>
        <v>Hérault</v>
      </c>
      <c r="U94" s="1">
        <f t="shared" si="18"/>
        <v>2</v>
      </c>
      <c r="V94" s="1">
        <f t="shared" si="19"/>
        <v>6</v>
      </c>
      <c r="W94" s="1">
        <f t="shared" si="20"/>
        <v>6</v>
      </c>
      <c r="X94" s="1">
        <f t="shared" si="21"/>
        <v>1</v>
      </c>
      <c r="Y94" s="1">
        <f t="shared" si="22"/>
        <v>3</v>
      </c>
      <c r="Z94" s="1">
        <f t="shared" si="23"/>
        <v>9</v>
      </c>
      <c r="AA94" s="1">
        <f t="shared" si="24"/>
        <v>32</v>
      </c>
      <c r="AC94" s="1">
        <f t="shared" si="25"/>
        <v>58</v>
      </c>
      <c r="AD94" s="1">
        <f t="shared" si="26"/>
        <v>1</v>
      </c>
    </row>
    <row r="95" spans="1:30" ht="15.9" customHeight="1" x14ac:dyDescent="0.3">
      <c r="A95" s="4">
        <v>11340010</v>
      </c>
      <c r="B95" s="4" t="str">
        <f>VLOOKUP(A95,Param!A:B,2,FALSE)</f>
        <v>MONTPELLIER TT</v>
      </c>
      <c r="C95" s="2">
        <f>LTN!C95+LPN!C95</f>
        <v>273</v>
      </c>
      <c r="D95" s="2">
        <f>LTN!D95+LPN!D95</f>
        <v>113</v>
      </c>
      <c r="E95" s="2">
        <f>LTN!E95+LPN!E95</f>
        <v>386</v>
      </c>
      <c r="F95" s="43">
        <f>LTN!F95+LPN!F95</f>
        <v>67</v>
      </c>
      <c r="G95" s="43">
        <f>LTN!G95+LPN!G95</f>
        <v>63</v>
      </c>
      <c r="H95" s="43">
        <f>LTN!H95+LPN!H95</f>
        <v>49</v>
      </c>
      <c r="I95" s="43">
        <f>LTN!I95+LPN!I95</f>
        <v>27</v>
      </c>
      <c r="J95" s="43">
        <f>LTN!J95+LPN!J95</f>
        <v>28</v>
      </c>
      <c r="K95" s="43">
        <f>LTN!K95+LPN!K95</f>
        <v>2</v>
      </c>
      <c r="L95" s="43">
        <f>LTN!L95+LPN!L95</f>
        <v>19</v>
      </c>
      <c r="M95" s="43">
        <f>LTN!M95+LPN!M95</f>
        <v>1</v>
      </c>
      <c r="N95" s="43">
        <f>LTN!N95+LPN!N95</f>
        <v>16</v>
      </c>
      <c r="O95" s="43">
        <f>LTN!O95+LPN!O95</f>
        <v>5</v>
      </c>
      <c r="P95" s="43">
        <f>LTN!P95+LPN!P95</f>
        <v>56</v>
      </c>
      <c r="Q95" s="43">
        <f>LTN!Q95+LPN!Q95</f>
        <v>9</v>
      </c>
      <c r="R95" s="43">
        <f>LTN!R95+LPN!R95</f>
        <v>38</v>
      </c>
      <c r="S95" s="43">
        <f>LTN!S95+LPN!S95</f>
        <v>6</v>
      </c>
      <c r="T95" s="1" t="str">
        <f>VLOOKUP(B95,Param!B:E,4,FALSE)</f>
        <v>Hérault</v>
      </c>
      <c r="U95" s="1">
        <f t="shared" si="18"/>
        <v>130</v>
      </c>
      <c r="V95" s="1">
        <f t="shared" si="19"/>
        <v>76</v>
      </c>
      <c r="W95" s="1">
        <f t="shared" si="20"/>
        <v>30</v>
      </c>
      <c r="X95" s="1">
        <f t="shared" si="21"/>
        <v>20</v>
      </c>
      <c r="Y95" s="1">
        <f t="shared" si="22"/>
        <v>21</v>
      </c>
      <c r="Z95" s="1">
        <f t="shared" si="23"/>
        <v>65</v>
      </c>
      <c r="AA95" s="1">
        <f t="shared" si="24"/>
        <v>44</v>
      </c>
      <c r="AC95" s="1">
        <f t="shared" si="25"/>
        <v>273</v>
      </c>
      <c r="AD95" s="1">
        <f t="shared" si="26"/>
        <v>113</v>
      </c>
    </row>
    <row r="96" spans="1:30" ht="15.9" customHeight="1" x14ac:dyDescent="0.3">
      <c r="A96" s="4">
        <v>11340012</v>
      </c>
      <c r="B96" s="4" t="str">
        <f>VLOOKUP(A96,Param!A:B,2,FALSE)</f>
        <v>PRADES ST GELY TT</v>
      </c>
      <c r="C96" s="2">
        <f>LTN!C96+LPN!C96</f>
        <v>35</v>
      </c>
      <c r="D96" s="2">
        <f>LTN!D96+LPN!D96</f>
        <v>5</v>
      </c>
      <c r="E96" s="2">
        <f>LTN!E96+LPN!E96</f>
        <v>40</v>
      </c>
      <c r="F96" s="43">
        <f>LTN!F96+LPN!F96</f>
        <v>0</v>
      </c>
      <c r="G96" s="43">
        <f>LTN!G96+LPN!G96</f>
        <v>0</v>
      </c>
      <c r="H96" s="43">
        <f>LTN!H96+LPN!H96</f>
        <v>7</v>
      </c>
      <c r="I96" s="43">
        <f>LTN!I96+LPN!I96</f>
        <v>0</v>
      </c>
      <c r="J96" s="43">
        <f>LTN!J96+LPN!J96</f>
        <v>3</v>
      </c>
      <c r="K96" s="43">
        <f>LTN!K96+LPN!K96</f>
        <v>0</v>
      </c>
      <c r="L96" s="43">
        <f>LTN!L96+LPN!L96</f>
        <v>2</v>
      </c>
      <c r="M96" s="43">
        <f>LTN!M96+LPN!M96</f>
        <v>0</v>
      </c>
      <c r="N96" s="43">
        <f>LTN!N96+LPN!N96</f>
        <v>2</v>
      </c>
      <c r="O96" s="43">
        <f>LTN!O96+LPN!O96</f>
        <v>0</v>
      </c>
      <c r="P96" s="43">
        <f>LTN!P96+LPN!P96</f>
        <v>3</v>
      </c>
      <c r="Q96" s="43">
        <f>LTN!Q96+LPN!Q96</f>
        <v>0</v>
      </c>
      <c r="R96" s="43">
        <f>LTN!R96+LPN!R96</f>
        <v>18</v>
      </c>
      <c r="S96" s="43">
        <f>LTN!S96+LPN!S96</f>
        <v>5</v>
      </c>
      <c r="T96" s="1" t="str">
        <f>VLOOKUP(B96,Param!B:E,4,FALSE)</f>
        <v>Hérault</v>
      </c>
      <c r="U96" s="1">
        <f t="shared" si="18"/>
        <v>0</v>
      </c>
      <c r="V96" s="1">
        <f t="shared" si="19"/>
        <v>7</v>
      </c>
      <c r="W96" s="1">
        <f t="shared" si="20"/>
        <v>3</v>
      </c>
      <c r="X96" s="1">
        <f t="shared" si="21"/>
        <v>2</v>
      </c>
      <c r="Y96" s="1">
        <f t="shared" si="22"/>
        <v>2</v>
      </c>
      <c r="Z96" s="1">
        <f t="shared" si="23"/>
        <v>3</v>
      </c>
      <c r="AA96" s="1">
        <f t="shared" si="24"/>
        <v>23</v>
      </c>
      <c r="AC96" s="1">
        <f t="shared" si="25"/>
        <v>35</v>
      </c>
      <c r="AD96" s="1">
        <f t="shared" si="26"/>
        <v>5</v>
      </c>
    </row>
    <row r="97" spans="1:30" ht="15.9" customHeight="1" x14ac:dyDescent="0.3">
      <c r="A97" s="4">
        <v>11340013</v>
      </c>
      <c r="B97" s="4" t="str">
        <f>VLOOKUP(A97,Param!A:B,2,FALSE)</f>
        <v>CHEMINOT MONTPELLIER TT</v>
      </c>
      <c r="C97" s="2">
        <f>LTN!C97+LPN!C97</f>
        <v>14</v>
      </c>
      <c r="D97" s="2">
        <f>LTN!D97+LPN!D97</f>
        <v>1</v>
      </c>
      <c r="E97" s="2">
        <f>LTN!E97+LPN!E97</f>
        <v>15</v>
      </c>
      <c r="F97" s="43">
        <f>LTN!F97+LPN!F97</f>
        <v>0</v>
      </c>
      <c r="G97" s="43">
        <f>LTN!G97+LPN!G97</f>
        <v>0</v>
      </c>
      <c r="H97" s="43">
        <f>LTN!H97+LPN!H97</f>
        <v>0</v>
      </c>
      <c r="I97" s="43">
        <f>LTN!I97+LPN!I97</f>
        <v>0</v>
      </c>
      <c r="J97" s="43">
        <f>LTN!J97+LPN!J97</f>
        <v>0</v>
      </c>
      <c r="K97" s="43">
        <f>LTN!K97+LPN!K97</f>
        <v>0</v>
      </c>
      <c r="L97" s="43">
        <f>LTN!L97+LPN!L97</f>
        <v>0</v>
      </c>
      <c r="M97" s="43">
        <f>LTN!M97+LPN!M97</f>
        <v>0</v>
      </c>
      <c r="N97" s="43">
        <f>LTN!N97+LPN!N97</f>
        <v>1</v>
      </c>
      <c r="O97" s="43">
        <f>LTN!O97+LPN!O97</f>
        <v>0</v>
      </c>
      <c r="P97" s="43">
        <f>LTN!P97+LPN!P97</f>
        <v>3</v>
      </c>
      <c r="Q97" s="43">
        <f>LTN!Q97+LPN!Q97</f>
        <v>0</v>
      </c>
      <c r="R97" s="43">
        <f>LTN!R97+LPN!R97</f>
        <v>10</v>
      </c>
      <c r="S97" s="43">
        <f>LTN!S97+LPN!S97</f>
        <v>1</v>
      </c>
      <c r="T97" s="1" t="str">
        <f>VLOOKUP(B97,Param!B:E,4,FALSE)</f>
        <v>Hérault</v>
      </c>
      <c r="U97" s="1">
        <f t="shared" si="18"/>
        <v>0</v>
      </c>
      <c r="V97" s="1">
        <f t="shared" si="19"/>
        <v>0</v>
      </c>
      <c r="W97" s="1">
        <f t="shared" si="20"/>
        <v>0</v>
      </c>
      <c r="X97" s="1">
        <f t="shared" si="21"/>
        <v>0</v>
      </c>
      <c r="Y97" s="1">
        <f t="shared" si="22"/>
        <v>1</v>
      </c>
      <c r="Z97" s="1">
        <f t="shared" si="23"/>
        <v>3</v>
      </c>
      <c r="AA97" s="1">
        <f t="shared" si="24"/>
        <v>11</v>
      </c>
      <c r="AC97" s="1">
        <f t="shared" si="25"/>
        <v>14</v>
      </c>
      <c r="AD97" s="1">
        <f t="shared" si="26"/>
        <v>1</v>
      </c>
    </row>
    <row r="98" spans="1:30" ht="15.9" customHeight="1" x14ac:dyDescent="0.3">
      <c r="A98" s="4">
        <v>11340014</v>
      </c>
      <c r="B98" s="4" t="str">
        <f>VLOOKUP(A98,Param!A:B,2,FALSE)</f>
        <v>GIGEAN ASM</v>
      </c>
      <c r="C98" s="2">
        <f>LTN!C98+LPN!C98</f>
        <v>92</v>
      </c>
      <c r="D98" s="2">
        <f>LTN!D98+LPN!D98</f>
        <v>16</v>
      </c>
      <c r="E98" s="2">
        <f>LTN!E98+LPN!E98</f>
        <v>108</v>
      </c>
      <c r="F98" s="43">
        <f>LTN!F98+LPN!F98</f>
        <v>4</v>
      </c>
      <c r="G98" s="43">
        <f>LTN!G98+LPN!G98</f>
        <v>0</v>
      </c>
      <c r="H98" s="43">
        <f>LTN!H98+LPN!H98</f>
        <v>6</v>
      </c>
      <c r="I98" s="43">
        <f>LTN!I98+LPN!I98</f>
        <v>4</v>
      </c>
      <c r="J98" s="43">
        <f>LTN!J98+LPN!J98</f>
        <v>6</v>
      </c>
      <c r="K98" s="43">
        <f>LTN!K98+LPN!K98</f>
        <v>2</v>
      </c>
      <c r="L98" s="43">
        <f>LTN!L98+LPN!L98</f>
        <v>5</v>
      </c>
      <c r="M98" s="43">
        <f>LTN!M98+LPN!M98</f>
        <v>0</v>
      </c>
      <c r="N98" s="43">
        <f>LTN!N98+LPN!N98</f>
        <v>6</v>
      </c>
      <c r="O98" s="43">
        <f>LTN!O98+LPN!O98</f>
        <v>1</v>
      </c>
      <c r="P98" s="43">
        <f>LTN!P98+LPN!P98</f>
        <v>20</v>
      </c>
      <c r="Q98" s="43">
        <f>LTN!Q98+LPN!Q98</f>
        <v>5</v>
      </c>
      <c r="R98" s="43">
        <f>LTN!R98+LPN!R98</f>
        <v>45</v>
      </c>
      <c r="S98" s="43">
        <f>LTN!S98+LPN!S98</f>
        <v>4</v>
      </c>
      <c r="T98" s="1" t="str">
        <f>VLOOKUP(B98,Param!B:E,4,FALSE)</f>
        <v>Hérault</v>
      </c>
      <c r="U98" s="1">
        <f t="shared" si="18"/>
        <v>4</v>
      </c>
      <c r="V98" s="1">
        <f t="shared" si="19"/>
        <v>10</v>
      </c>
      <c r="W98" s="1">
        <f t="shared" si="20"/>
        <v>8</v>
      </c>
      <c r="X98" s="1">
        <f t="shared" si="21"/>
        <v>5</v>
      </c>
      <c r="Y98" s="1">
        <f t="shared" si="22"/>
        <v>7</v>
      </c>
      <c r="Z98" s="1">
        <f t="shared" si="23"/>
        <v>25</v>
      </c>
      <c r="AA98" s="1">
        <f t="shared" si="24"/>
        <v>49</v>
      </c>
      <c r="AC98" s="1">
        <f t="shared" si="25"/>
        <v>92</v>
      </c>
      <c r="AD98" s="1">
        <f t="shared" si="26"/>
        <v>16</v>
      </c>
    </row>
    <row r="99" spans="1:30" ht="15.9" customHeight="1" x14ac:dyDescent="0.3">
      <c r="A99" s="4">
        <v>11340017</v>
      </c>
      <c r="B99" s="4" t="str">
        <f>VLOOKUP(A99,Param!A:B,2,FALSE)</f>
        <v>MONTADY  CAPESTANG TT</v>
      </c>
      <c r="C99" s="2">
        <f>LTN!C99+LPN!C99</f>
        <v>38</v>
      </c>
      <c r="D99" s="2">
        <f>LTN!D99+LPN!D99</f>
        <v>5</v>
      </c>
      <c r="E99" s="2">
        <f>LTN!E99+LPN!E99</f>
        <v>43</v>
      </c>
      <c r="F99" s="43">
        <f>LTN!F99+LPN!F99</f>
        <v>2</v>
      </c>
      <c r="G99" s="43">
        <f>LTN!G99+LPN!G99</f>
        <v>0</v>
      </c>
      <c r="H99" s="43">
        <f>LTN!H99+LPN!H99</f>
        <v>3</v>
      </c>
      <c r="I99" s="43">
        <f>LTN!I99+LPN!I99</f>
        <v>0</v>
      </c>
      <c r="J99" s="43">
        <f>LTN!J99+LPN!J99</f>
        <v>7</v>
      </c>
      <c r="K99" s="43">
        <f>LTN!K99+LPN!K99</f>
        <v>0</v>
      </c>
      <c r="L99" s="43">
        <f>LTN!L99+LPN!L99</f>
        <v>3</v>
      </c>
      <c r="M99" s="43">
        <f>LTN!M99+LPN!M99</f>
        <v>1</v>
      </c>
      <c r="N99" s="43">
        <f>LTN!N99+LPN!N99</f>
        <v>1</v>
      </c>
      <c r="O99" s="43">
        <f>LTN!O99+LPN!O99</f>
        <v>0</v>
      </c>
      <c r="P99" s="43">
        <f>LTN!P99+LPN!P99</f>
        <v>2</v>
      </c>
      <c r="Q99" s="43">
        <f>LTN!Q99+LPN!Q99</f>
        <v>2</v>
      </c>
      <c r="R99" s="43">
        <f>LTN!R99+LPN!R99</f>
        <v>20</v>
      </c>
      <c r="S99" s="43">
        <f>LTN!S99+LPN!S99</f>
        <v>2</v>
      </c>
      <c r="T99" s="1" t="str">
        <f>VLOOKUP(B99,Param!B:E,4,FALSE)</f>
        <v>Hérault</v>
      </c>
      <c r="U99" s="1">
        <f t="shared" si="18"/>
        <v>2</v>
      </c>
      <c r="V99" s="1">
        <f t="shared" si="19"/>
        <v>3</v>
      </c>
      <c r="W99" s="1">
        <f t="shared" si="20"/>
        <v>7</v>
      </c>
      <c r="X99" s="1">
        <f t="shared" si="21"/>
        <v>4</v>
      </c>
      <c r="Y99" s="1">
        <f t="shared" si="22"/>
        <v>1</v>
      </c>
      <c r="Z99" s="1">
        <f t="shared" si="23"/>
        <v>4</v>
      </c>
      <c r="AA99" s="1">
        <f t="shared" si="24"/>
        <v>22</v>
      </c>
      <c r="AC99" s="1">
        <f t="shared" si="25"/>
        <v>38</v>
      </c>
      <c r="AD99" s="1">
        <f t="shared" si="26"/>
        <v>5</v>
      </c>
    </row>
    <row r="100" spans="1:30" ht="15.9" customHeight="1" x14ac:dyDescent="0.3">
      <c r="A100" s="4">
        <v>11340022</v>
      </c>
      <c r="B100" s="4" t="str">
        <f>VLOOKUP(A100,Param!A:B,2,FALSE)</f>
        <v>MAUGUIO MJC</v>
      </c>
      <c r="C100" s="2">
        <f>LTN!C100+LPN!C100</f>
        <v>26</v>
      </c>
      <c r="D100" s="2">
        <f>LTN!D100+LPN!D100</f>
        <v>2</v>
      </c>
      <c r="E100" s="2">
        <f>LTN!E100+LPN!E100</f>
        <v>28</v>
      </c>
      <c r="F100" s="43">
        <f>LTN!F100+LPN!F100</f>
        <v>1</v>
      </c>
      <c r="G100" s="43">
        <f>LTN!G100+LPN!G100</f>
        <v>0</v>
      </c>
      <c r="H100" s="43">
        <f>LTN!H100+LPN!H100</f>
        <v>0</v>
      </c>
      <c r="I100" s="43">
        <f>LTN!I100+LPN!I100</f>
        <v>0</v>
      </c>
      <c r="J100" s="43">
        <f>LTN!J100+LPN!J100</f>
        <v>2</v>
      </c>
      <c r="K100" s="43">
        <f>LTN!K100+LPN!K100</f>
        <v>0</v>
      </c>
      <c r="L100" s="43">
        <f>LTN!L100+LPN!L100</f>
        <v>3</v>
      </c>
      <c r="M100" s="43">
        <f>LTN!M100+LPN!M100</f>
        <v>0</v>
      </c>
      <c r="N100" s="43">
        <f>LTN!N100+LPN!N100</f>
        <v>1</v>
      </c>
      <c r="O100" s="43">
        <f>LTN!O100+LPN!O100</f>
        <v>0</v>
      </c>
      <c r="P100" s="43">
        <f>LTN!P100+LPN!P100</f>
        <v>5</v>
      </c>
      <c r="Q100" s="43">
        <f>LTN!Q100+LPN!Q100</f>
        <v>0</v>
      </c>
      <c r="R100" s="43">
        <f>LTN!R100+LPN!R100</f>
        <v>14</v>
      </c>
      <c r="S100" s="43">
        <f>LTN!S100+LPN!S100</f>
        <v>2</v>
      </c>
      <c r="T100" s="1" t="str">
        <f>VLOOKUP(B100,Param!B:E,4,FALSE)</f>
        <v>Hérault</v>
      </c>
      <c r="U100" s="1">
        <f t="shared" si="18"/>
        <v>1</v>
      </c>
      <c r="V100" s="1">
        <f t="shared" si="19"/>
        <v>0</v>
      </c>
      <c r="W100" s="1">
        <f t="shared" si="20"/>
        <v>2</v>
      </c>
      <c r="X100" s="1">
        <f t="shared" si="21"/>
        <v>3</v>
      </c>
      <c r="Y100" s="1">
        <f t="shared" si="22"/>
        <v>1</v>
      </c>
      <c r="Z100" s="1">
        <f t="shared" si="23"/>
        <v>5</v>
      </c>
      <c r="AA100" s="1">
        <f t="shared" si="24"/>
        <v>16</v>
      </c>
      <c r="AC100" s="1">
        <f t="shared" si="25"/>
        <v>26</v>
      </c>
      <c r="AD100" s="1">
        <f t="shared" si="26"/>
        <v>2</v>
      </c>
    </row>
    <row r="101" spans="1:30" ht="15.9" customHeight="1" x14ac:dyDescent="0.3">
      <c r="A101" s="4">
        <v>11340033</v>
      </c>
      <c r="B101" s="4" t="str">
        <f>VLOOKUP(A101,Param!A:B,2,FALSE)</f>
        <v>LE CAYLAR PPC</v>
      </c>
      <c r="C101" s="2">
        <f>LTN!C101+LPN!C101</f>
        <v>22</v>
      </c>
      <c r="D101" s="2">
        <f>LTN!D101+LPN!D101</f>
        <v>6</v>
      </c>
      <c r="E101" s="2">
        <f>LTN!E101+LPN!E101</f>
        <v>28</v>
      </c>
      <c r="F101" s="43">
        <f>LTN!F101+LPN!F101</f>
        <v>2</v>
      </c>
      <c r="G101" s="43">
        <f>LTN!G101+LPN!G101</f>
        <v>0</v>
      </c>
      <c r="H101" s="43">
        <f>LTN!H101+LPN!H101</f>
        <v>5</v>
      </c>
      <c r="I101" s="43">
        <f>LTN!I101+LPN!I101</f>
        <v>0</v>
      </c>
      <c r="J101" s="43">
        <f>LTN!J101+LPN!J101</f>
        <v>2</v>
      </c>
      <c r="K101" s="43">
        <f>LTN!K101+LPN!K101</f>
        <v>0</v>
      </c>
      <c r="L101" s="43">
        <f>LTN!L101+LPN!L101</f>
        <v>0</v>
      </c>
      <c r="M101" s="43">
        <f>LTN!M101+LPN!M101</f>
        <v>0</v>
      </c>
      <c r="N101" s="43">
        <f>LTN!N101+LPN!N101</f>
        <v>0</v>
      </c>
      <c r="O101" s="43">
        <f>LTN!O101+LPN!O101</f>
        <v>0</v>
      </c>
      <c r="P101" s="43">
        <f>LTN!P101+LPN!P101</f>
        <v>2</v>
      </c>
      <c r="Q101" s="43">
        <f>LTN!Q101+LPN!Q101</f>
        <v>0</v>
      </c>
      <c r="R101" s="43">
        <f>LTN!R101+LPN!R101</f>
        <v>11</v>
      </c>
      <c r="S101" s="43">
        <f>LTN!S101+LPN!S101</f>
        <v>6</v>
      </c>
      <c r="T101" s="1" t="str">
        <f>VLOOKUP(B101,Param!B:E,4,FALSE)</f>
        <v>Hérault</v>
      </c>
      <c r="U101" s="1">
        <f t="shared" si="18"/>
        <v>2</v>
      </c>
      <c r="V101" s="1">
        <f t="shared" si="19"/>
        <v>5</v>
      </c>
      <c r="W101" s="1">
        <f t="shared" si="20"/>
        <v>2</v>
      </c>
      <c r="X101" s="1">
        <f t="shared" si="21"/>
        <v>0</v>
      </c>
      <c r="Y101" s="1">
        <f t="shared" si="22"/>
        <v>0</v>
      </c>
      <c r="Z101" s="1">
        <f t="shared" si="23"/>
        <v>2</v>
      </c>
      <c r="AA101" s="1">
        <f t="shared" si="24"/>
        <v>17</v>
      </c>
      <c r="AC101" s="1">
        <f t="shared" si="25"/>
        <v>22</v>
      </c>
      <c r="AD101" s="1">
        <f t="shared" si="26"/>
        <v>6</v>
      </c>
    </row>
    <row r="102" spans="1:30" ht="15.9" customHeight="1" x14ac:dyDescent="0.3">
      <c r="A102" s="4">
        <v>11340035</v>
      </c>
      <c r="B102" s="4" t="str">
        <f>VLOOKUP(A102,Param!A:B,2,FALSE)</f>
        <v>LESPIGNAN PPC</v>
      </c>
      <c r="C102" s="2">
        <f>LTN!C102+LPN!C102</f>
        <v>18</v>
      </c>
      <c r="D102" s="2">
        <f>LTN!D102+LPN!D102</f>
        <v>1</v>
      </c>
      <c r="E102" s="2">
        <f>LTN!E102+LPN!E102</f>
        <v>19</v>
      </c>
      <c r="F102" s="43">
        <f>LTN!F102+LPN!F102</f>
        <v>0</v>
      </c>
      <c r="G102" s="43">
        <f>LTN!G102+LPN!G102</f>
        <v>0</v>
      </c>
      <c r="H102" s="43">
        <f>LTN!H102+LPN!H102</f>
        <v>0</v>
      </c>
      <c r="I102" s="43">
        <f>LTN!I102+LPN!I102</f>
        <v>0</v>
      </c>
      <c r="J102" s="43">
        <f>LTN!J102+LPN!J102</f>
        <v>0</v>
      </c>
      <c r="K102" s="43">
        <f>LTN!K102+LPN!K102</f>
        <v>0</v>
      </c>
      <c r="L102" s="43">
        <f>LTN!L102+LPN!L102</f>
        <v>0</v>
      </c>
      <c r="M102" s="43">
        <f>LTN!M102+LPN!M102</f>
        <v>0</v>
      </c>
      <c r="N102" s="43">
        <f>LTN!N102+LPN!N102</f>
        <v>0</v>
      </c>
      <c r="O102" s="43">
        <f>LTN!O102+LPN!O102</f>
        <v>0</v>
      </c>
      <c r="P102" s="43">
        <f>LTN!P102+LPN!P102</f>
        <v>7</v>
      </c>
      <c r="Q102" s="43">
        <f>LTN!Q102+LPN!Q102</f>
        <v>0</v>
      </c>
      <c r="R102" s="43">
        <f>LTN!R102+LPN!R102</f>
        <v>11</v>
      </c>
      <c r="S102" s="43">
        <f>LTN!S102+LPN!S102</f>
        <v>1</v>
      </c>
      <c r="T102" s="1" t="str">
        <f>VLOOKUP(B102,Param!B:E,4,FALSE)</f>
        <v>Hérault</v>
      </c>
      <c r="U102" s="1">
        <f t="shared" si="18"/>
        <v>0</v>
      </c>
      <c r="V102" s="1">
        <f t="shared" si="19"/>
        <v>0</v>
      </c>
      <c r="W102" s="1">
        <f t="shared" si="20"/>
        <v>0</v>
      </c>
      <c r="X102" s="1">
        <f t="shared" si="21"/>
        <v>0</v>
      </c>
      <c r="Y102" s="1">
        <f t="shared" si="22"/>
        <v>0</v>
      </c>
      <c r="Z102" s="1">
        <f t="shared" si="23"/>
        <v>7</v>
      </c>
      <c r="AA102" s="1">
        <f t="shared" si="24"/>
        <v>12</v>
      </c>
      <c r="AC102" s="1">
        <f t="shared" si="25"/>
        <v>18</v>
      </c>
      <c r="AD102" s="1">
        <f t="shared" si="26"/>
        <v>1</v>
      </c>
    </row>
    <row r="103" spans="1:30" ht="15.9" customHeight="1" x14ac:dyDescent="0.3">
      <c r="A103" s="4">
        <v>11340040</v>
      </c>
      <c r="B103" s="4" t="str">
        <f>VLOOKUP(A103,Param!A:B,2,FALSE)</f>
        <v>LAVERUNE FRTT</v>
      </c>
      <c r="C103" s="2">
        <f>LTN!C103+LPN!C103</f>
        <v>81</v>
      </c>
      <c r="D103" s="2">
        <f>LTN!D103+LPN!D103</f>
        <v>6</v>
      </c>
      <c r="E103" s="2">
        <f>LTN!E103+LPN!E103</f>
        <v>87</v>
      </c>
      <c r="F103" s="43">
        <f>LTN!F103+LPN!F103</f>
        <v>1</v>
      </c>
      <c r="G103" s="43">
        <f>LTN!G103+LPN!G103</f>
        <v>0</v>
      </c>
      <c r="H103" s="43">
        <f>LTN!H103+LPN!H103</f>
        <v>4</v>
      </c>
      <c r="I103" s="43">
        <f>LTN!I103+LPN!I103</f>
        <v>0</v>
      </c>
      <c r="J103" s="43">
        <f>LTN!J103+LPN!J103</f>
        <v>19</v>
      </c>
      <c r="K103" s="43">
        <f>LTN!K103+LPN!K103</f>
        <v>1</v>
      </c>
      <c r="L103" s="43">
        <f>LTN!L103+LPN!L103</f>
        <v>12</v>
      </c>
      <c r="M103" s="43">
        <f>LTN!M103+LPN!M103</f>
        <v>1</v>
      </c>
      <c r="N103" s="43">
        <f>LTN!N103+LPN!N103</f>
        <v>6</v>
      </c>
      <c r="O103" s="43">
        <f>LTN!O103+LPN!O103</f>
        <v>0</v>
      </c>
      <c r="P103" s="43">
        <f>LTN!P103+LPN!P103</f>
        <v>17</v>
      </c>
      <c r="Q103" s="43">
        <f>LTN!Q103+LPN!Q103</f>
        <v>2</v>
      </c>
      <c r="R103" s="43">
        <f>LTN!R103+LPN!R103</f>
        <v>22</v>
      </c>
      <c r="S103" s="43">
        <f>LTN!S103+LPN!S103</f>
        <v>2</v>
      </c>
      <c r="T103" s="1" t="str">
        <f>VLOOKUP(B103,Param!B:E,4,FALSE)</f>
        <v>Hérault</v>
      </c>
      <c r="U103" s="1">
        <f t="shared" si="18"/>
        <v>1</v>
      </c>
      <c r="V103" s="1">
        <f t="shared" si="19"/>
        <v>4</v>
      </c>
      <c r="W103" s="1">
        <f t="shared" si="20"/>
        <v>20</v>
      </c>
      <c r="X103" s="1">
        <f t="shared" si="21"/>
        <v>13</v>
      </c>
      <c r="Y103" s="1">
        <f t="shared" si="22"/>
        <v>6</v>
      </c>
      <c r="Z103" s="1">
        <f t="shared" si="23"/>
        <v>19</v>
      </c>
      <c r="AA103" s="1">
        <f t="shared" si="24"/>
        <v>24</v>
      </c>
      <c r="AC103" s="1">
        <f t="shared" si="25"/>
        <v>81</v>
      </c>
      <c r="AD103" s="1">
        <f t="shared" si="26"/>
        <v>6</v>
      </c>
    </row>
    <row r="104" spans="1:30" ht="15.9" customHeight="1" x14ac:dyDescent="0.3">
      <c r="A104" s="4">
        <v>11340042</v>
      </c>
      <c r="B104" s="4" t="str">
        <f>VLOOKUP(A104,Param!A:B,2,FALSE)</f>
        <v>VENDARGUES T.T.</v>
      </c>
      <c r="C104" s="2">
        <f>LTN!C104+LPN!C104</f>
        <v>33</v>
      </c>
      <c r="D104" s="2">
        <f>LTN!D104+LPN!D104</f>
        <v>0</v>
      </c>
      <c r="E104" s="2">
        <f>LTN!E104+LPN!E104</f>
        <v>33</v>
      </c>
      <c r="F104" s="43">
        <f>LTN!F104+LPN!F104</f>
        <v>0</v>
      </c>
      <c r="G104" s="43">
        <f>LTN!G104+LPN!G104</f>
        <v>0</v>
      </c>
      <c r="H104" s="43">
        <f>LTN!H104+LPN!H104</f>
        <v>4</v>
      </c>
      <c r="I104" s="43">
        <f>LTN!I104+LPN!I104</f>
        <v>0</v>
      </c>
      <c r="J104" s="43">
        <f>LTN!J104+LPN!J104</f>
        <v>2</v>
      </c>
      <c r="K104" s="43">
        <f>LTN!K104+LPN!K104</f>
        <v>0</v>
      </c>
      <c r="L104" s="43">
        <f>LTN!L104+LPN!L104</f>
        <v>3</v>
      </c>
      <c r="M104" s="43">
        <f>LTN!M104+LPN!M104</f>
        <v>0</v>
      </c>
      <c r="N104" s="43">
        <f>LTN!N104+LPN!N104</f>
        <v>3</v>
      </c>
      <c r="O104" s="43">
        <f>LTN!O104+LPN!O104</f>
        <v>0</v>
      </c>
      <c r="P104" s="43">
        <f>LTN!P104+LPN!P104</f>
        <v>3</v>
      </c>
      <c r="Q104" s="43">
        <f>LTN!Q104+LPN!Q104</f>
        <v>0</v>
      </c>
      <c r="R104" s="43">
        <f>LTN!R104+LPN!R104</f>
        <v>18</v>
      </c>
      <c r="S104" s="43">
        <f>LTN!S104+LPN!S104</f>
        <v>0</v>
      </c>
      <c r="T104" s="1" t="str">
        <f>VLOOKUP(B104,Param!B:E,4,FALSE)</f>
        <v>Hérault</v>
      </c>
      <c r="U104" s="1">
        <f t="shared" si="18"/>
        <v>0</v>
      </c>
      <c r="V104" s="1">
        <f t="shared" si="19"/>
        <v>4</v>
      </c>
      <c r="W104" s="1">
        <f t="shared" si="20"/>
        <v>2</v>
      </c>
      <c r="X104" s="1">
        <f t="shared" si="21"/>
        <v>3</v>
      </c>
      <c r="Y104" s="1">
        <f t="shared" si="22"/>
        <v>3</v>
      </c>
      <c r="Z104" s="1">
        <f t="shared" si="23"/>
        <v>3</v>
      </c>
      <c r="AA104" s="1">
        <f t="shared" si="24"/>
        <v>18</v>
      </c>
      <c r="AC104" s="1">
        <f t="shared" si="25"/>
        <v>33</v>
      </c>
      <c r="AD104" s="1">
        <f t="shared" si="26"/>
        <v>0</v>
      </c>
    </row>
    <row r="105" spans="1:30" ht="15.9" customHeight="1" x14ac:dyDescent="0.3">
      <c r="A105" s="4">
        <v>11340047</v>
      </c>
      <c r="B105" s="4" t="str">
        <f>VLOOKUP(A105,Param!A:B,2,FALSE)</f>
        <v>COURNONTERRAL  TT</v>
      </c>
      <c r="C105" s="2">
        <f>LTN!C105+LPN!C105</f>
        <v>26</v>
      </c>
      <c r="D105" s="2">
        <f>LTN!D105+LPN!D105</f>
        <v>1</v>
      </c>
      <c r="E105" s="2">
        <f>LTN!E105+LPN!E105</f>
        <v>27</v>
      </c>
      <c r="F105" s="43">
        <f>LTN!F105+LPN!F105</f>
        <v>0</v>
      </c>
      <c r="G105" s="43">
        <f>LTN!G105+LPN!G105</f>
        <v>0</v>
      </c>
      <c r="H105" s="43">
        <f>LTN!H105+LPN!H105</f>
        <v>0</v>
      </c>
      <c r="I105" s="43">
        <f>LTN!I105+LPN!I105</f>
        <v>0</v>
      </c>
      <c r="J105" s="43">
        <f>LTN!J105+LPN!J105</f>
        <v>0</v>
      </c>
      <c r="K105" s="43">
        <f>LTN!K105+LPN!K105</f>
        <v>0</v>
      </c>
      <c r="L105" s="43">
        <f>LTN!L105+LPN!L105</f>
        <v>2</v>
      </c>
      <c r="M105" s="43">
        <f>LTN!M105+LPN!M105</f>
        <v>0</v>
      </c>
      <c r="N105" s="43">
        <f>LTN!N105+LPN!N105</f>
        <v>2</v>
      </c>
      <c r="O105" s="43">
        <f>LTN!O105+LPN!O105</f>
        <v>0</v>
      </c>
      <c r="P105" s="43">
        <f>LTN!P105+LPN!P105</f>
        <v>8</v>
      </c>
      <c r="Q105" s="43">
        <f>LTN!Q105+LPN!Q105</f>
        <v>0</v>
      </c>
      <c r="R105" s="43">
        <f>LTN!R105+LPN!R105</f>
        <v>14</v>
      </c>
      <c r="S105" s="43">
        <f>LTN!S105+LPN!S105</f>
        <v>1</v>
      </c>
      <c r="T105" s="1" t="str">
        <f>VLOOKUP(B105,Param!B:E,4,FALSE)</f>
        <v>Hérault</v>
      </c>
      <c r="U105" s="1">
        <f t="shared" si="18"/>
        <v>0</v>
      </c>
      <c r="V105" s="1">
        <f t="shared" si="19"/>
        <v>0</v>
      </c>
      <c r="W105" s="1">
        <f t="shared" si="20"/>
        <v>0</v>
      </c>
      <c r="X105" s="1">
        <f t="shared" si="21"/>
        <v>2</v>
      </c>
      <c r="Y105" s="1">
        <f t="shared" si="22"/>
        <v>2</v>
      </c>
      <c r="Z105" s="1">
        <f t="shared" si="23"/>
        <v>8</v>
      </c>
      <c r="AA105" s="1">
        <f t="shared" si="24"/>
        <v>15</v>
      </c>
      <c r="AC105" s="1">
        <f t="shared" si="25"/>
        <v>26</v>
      </c>
      <c r="AD105" s="1">
        <f t="shared" si="26"/>
        <v>1</v>
      </c>
    </row>
    <row r="106" spans="1:30" ht="15.9" customHeight="1" x14ac:dyDescent="0.3">
      <c r="A106" s="4">
        <v>11340049</v>
      </c>
      <c r="B106" s="4" t="str">
        <f>VLOOKUP(A106,Param!A:B,2,FALSE)</f>
        <v>CLERMONT L HERAULT TT</v>
      </c>
      <c r="C106" s="2">
        <f>LTN!C106+LPN!C106</f>
        <v>48</v>
      </c>
      <c r="D106" s="2">
        <f>LTN!D106+LPN!D106</f>
        <v>13</v>
      </c>
      <c r="E106" s="2">
        <f>LTN!E106+LPN!E106</f>
        <v>61</v>
      </c>
      <c r="F106" s="43">
        <f>LTN!F106+LPN!F106</f>
        <v>3</v>
      </c>
      <c r="G106" s="43">
        <f>LTN!G106+LPN!G106</f>
        <v>0</v>
      </c>
      <c r="H106" s="43">
        <f>LTN!H106+LPN!H106</f>
        <v>6</v>
      </c>
      <c r="I106" s="43">
        <f>LTN!I106+LPN!I106</f>
        <v>1</v>
      </c>
      <c r="J106" s="43">
        <f>LTN!J106+LPN!J106</f>
        <v>5</v>
      </c>
      <c r="K106" s="43">
        <f>LTN!K106+LPN!K106</f>
        <v>0</v>
      </c>
      <c r="L106" s="43">
        <f>LTN!L106+LPN!L106</f>
        <v>10</v>
      </c>
      <c r="M106" s="43">
        <f>LTN!M106+LPN!M106</f>
        <v>0</v>
      </c>
      <c r="N106" s="43">
        <f>LTN!N106+LPN!N106</f>
        <v>1</v>
      </c>
      <c r="O106" s="43">
        <f>LTN!O106+LPN!O106</f>
        <v>0</v>
      </c>
      <c r="P106" s="43">
        <f>LTN!P106+LPN!P106</f>
        <v>3</v>
      </c>
      <c r="Q106" s="43">
        <f>LTN!Q106+LPN!Q106</f>
        <v>4</v>
      </c>
      <c r="R106" s="43">
        <f>LTN!R106+LPN!R106</f>
        <v>20</v>
      </c>
      <c r="S106" s="43">
        <f>LTN!S106+LPN!S106</f>
        <v>8</v>
      </c>
      <c r="T106" s="1" t="str">
        <f>VLOOKUP(B106,Param!B:E,4,FALSE)</f>
        <v>Hérault</v>
      </c>
      <c r="U106" s="1">
        <f t="shared" si="18"/>
        <v>3</v>
      </c>
      <c r="V106" s="1">
        <f t="shared" si="19"/>
        <v>7</v>
      </c>
      <c r="W106" s="1">
        <f t="shared" si="20"/>
        <v>5</v>
      </c>
      <c r="X106" s="1">
        <f t="shared" si="21"/>
        <v>10</v>
      </c>
      <c r="Y106" s="1">
        <f t="shared" si="22"/>
        <v>1</v>
      </c>
      <c r="Z106" s="1">
        <f t="shared" si="23"/>
        <v>7</v>
      </c>
      <c r="AA106" s="1">
        <f t="shared" si="24"/>
        <v>28</v>
      </c>
      <c r="AC106" s="1">
        <f t="shared" si="25"/>
        <v>48</v>
      </c>
      <c r="AD106" s="1">
        <f t="shared" si="26"/>
        <v>13</v>
      </c>
    </row>
    <row r="107" spans="1:30" ht="15.9" customHeight="1" x14ac:dyDescent="0.3">
      <c r="A107" s="4">
        <v>11340053</v>
      </c>
      <c r="B107" s="4" t="str">
        <f>VLOOKUP(A107,Param!A:B,2,FALSE)</f>
        <v>CAUX TENNIS DE TABLE</v>
      </c>
      <c r="C107" s="2">
        <f>LTN!C107+LPN!C107</f>
        <v>55</v>
      </c>
      <c r="D107" s="2">
        <f>LTN!D107+LPN!D107</f>
        <v>1</v>
      </c>
      <c r="E107" s="2">
        <f>LTN!E107+LPN!E107</f>
        <v>56</v>
      </c>
      <c r="F107" s="43">
        <f>LTN!F107+LPN!F107</f>
        <v>2</v>
      </c>
      <c r="G107" s="43">
        <f>LTN!G107+LPN!G107</f>
        <v>0</v>
      </c>
      <c r="H107" s="43">
        <f>LTN!H107+LPN!H107</f>
        <v>2</v>
      </c>
      <c r="I107" s="43">
        <f>LTN!I107+LPN!I107</f>
        <v>0</v>
      </c>
      <c r="J107" s="43">
        <f>LTN!J107+LPN!J107</f>
        <v>8</v>
      </c>
      <c r="K107" s="43">
        <f>LTN!K107+LPN!K107</f>
        <v>0</v>
      </c>
      <c r="L107" s="43">
        <f>LTN!L107+LPN!L107</f>
        <v>6</v>
      </c>
      <c r="M107" s="43">
        <f>LTN!M107+LPN!M107</f>
        <v>0</v>
      </c>
      <c r="N107" s="43">
        <f>LTN!N107+LPN!N107</f>
        <v>2</v>
      </c>
      <c r="O107" s="43">
        <f>LTN!O107+LPN!O107</f>
        <v>0</v>
      </c>
      <c r="P107" s="43">
        <f>LTN!P107+LPN!P107</f>
        <v>4</v>
      </c>
      <c r="Q107" s="43">
        <f>LTN!Q107+LPN!Q107</f>
        <v>0</v>
      </c>
      <c r="R107" s="43">
        <f>LTN!R107+LPN!R107</f>
        <v>31</v>
      </c>
      <c r="S107" s="43">
        <f>LTN!S107+LPN!S107</f>
        <v>1</v>
      </c>
      <c r="T107" s="1" t="str">
        <f>VLOOKUP(B107,Param!B:E,4,FALSE)</f>
        <v>Hérault</v>
      </c>
      <c r="U107" s="1">
        <f t="shared" si="18"/>
        <v>2</v>
      </c>
      <c r="V107" s="1">
        <f t="shared" si="19"/>
        <v>2</v>
      </c>
      <c r="W107" s="1">
        <f t="shared" si="20"/>
        <v>8</v>
      </c>
      <c r="X107" s="1">
        <f t="shared" si="21"/>
        <v>6</v>
      </c>
      <c r="Y107" s="1">
        <f t="shared" si="22"/>
        <v>2</v>
      </c>
      <c r="Z107" s="1">
        <f t="shared" si="23"/>
        <v>4</v>
      </c>
      <c r="AA107" s="1">
        <f t="shared" si="24"/>
        <v>32</v>
      </c>
      <c r="AC107" s="1">
        <f t="shared" si="25"/>
        <v>55</v>
      </c>
      <c r="AD107" s="1">
        <f t="shared" si="26"/>
        <v>1</v>
      </c>
    </row>
    <row r="108" spans="1:30" ht="15.9" customHeight="1" x14ac:dyDescent="0.3">
      <c r="A108" s="4">
        <v>11340059</v>
      </c>
      <c r="B108" s="4" t="str">
        <f>VLOOKUP(A108,Param!A:B,2,FALSE)</f>
        <v>LUNEL TENNIS DE TABLE</v>
      </c>
      <c r="C108" s="2">
        <f>LTN!C108+LPN!C108</f>
        <v>74</v>
      </c>
      <c r="D108" s="2">
        <f>LTN!D108+LPN!D108</f>
        <v>12</v>
      </c>
      <c r="E108" s="2">
        <f>LTN!E108+LPN!E108</f>
        <v>86</v>
      </c>
      <c r="F108" s="43">
        <f>LTN!F108+LPN!F108</f>
        <v>8</v>
      </c>
      <c r="G108" s="43">
        <f>LTN!G108+LPN!G108</f>
        <v>1</v>
      </c>
      <c r="H108" s="43">
        <f>LTN!H108+LPN!H108</f>
        <v>7</v>
      </c>
      <c r="I108" s="43">
        <f>LTN!I108+LPN!I108</f>
        <v>1</v>
      </c>
      <c r="J108" s="43">
        <f>LTN!J108+LPN!J108</f>
        <v>6</v>
      </c>
      <c r="K108" s="43">
        <f>LTN!K108+LPN!K108</f>
        <v>1</v>
      </c>
      <c r="L108" s="43">
        <f>LTN!L108+LPN!L108</f>
        <v>9</v>
      </c>
      <c r="M108" s="43">
        <f>LTN!M108+LPN!M108</f>
        <v>1</v>
      </c>
      <c r="N108" s="43">
        <f>LTN!N108+LPN!N108</f>
        <v>1</v>
      </c>
      <c r="O108" s="43">
        <f>LTN!O108+LPN!O108</f>
        <v>0</v>
      </c>
      <c r="P108" s="43">
        <f>LTN!P108+LPN!P108</f>
        <v>19</v>
      </c>
      <c r="Q108" s="43">
        <f>LTN!Q108+LPN!Q108</f>
        <v>2</v>
      </c>
      <c r="R108" s="43">
        <f>LTN!R108+LPN!R108</f>
        <v>24</v>
      </c>
      <c r="S108" s="43">
        <f>LTN!S108+LPN!S108</f>
        <v>6</v>
      </c>
      <c r="T108" s="1" t="str">
        <f>VLOOKUP(B108,Param!B:E,4,FALSE)</f>
        <v>Hérault</v>
      </c>
      <c r="U108" s="1">
        <f t="shared" si="18"/>
        <v>9</v>
      </c>
      <c r="V108" s="1">
        <f t="shared" si="19"/>
        <v>8</v>
      </c>
      <c r="W108" s="1">
        <f t="shared" si="20"/>
        <v>7</v>
      </c>
      <c r="X108" s="1">
        <f t="shared" si="21"/>
        <v>10</v>
      </c>
      <c r="Y108" s="1">
        <f t="shared" si="22"/>
        <v>1</v>
      </c>
      <c r="Z108" s="1">
        <f t="shared" si="23"/>
        <v>21</v>
      </c>
      <c r="AA108" s="1">
        <f t="shared" si="24"/>
        <v>30</v>
      </c>
      <c r="AC108" s="1">
        <f t="shared" si="25"/>
        <v>74</v>
      </c>
      <c r="AD108" s="1">
        <f t="shared" si="26"/>
        <v>12</v>
      </c>
    </row>
    <row r="109" spans="1:30" ht="15.9" customHeight="1" x14ac:dyDescent="0.3">
      <c r="A109" s="4">
        <v>11340060</v>
      </c>
      <c r="B109" s="4" t="str">
        <f>VLOOKUP(A109,Param!A:B,2,FALSE)</f>
        <v>BEZIERS TENNIS DE TABLE</v>
      </c>
      <c r="C109" s="2">
        <f>LTN!C109+LPN!C109</f>
        <v>82</v>
      </c>
      <c r="D109" s="2">
        <f>LTN!D109+LPN!D109</f>
        <v>11</v>
      </c>
      <c r="E109" s="2">
        <f>LTN!E109+LPN!E109</f>
        <v>93</v>
      </c>
      <c r="F109" s="43">
        <f>LTN!F109+LPN!F109</f>
        <v>2</v>
      </c>
      <c r="G109" s="43">
        <f>LTN!G109+LPN!G109</f>
        <v>1</v>
      </c>
      <c r="H109" s="43">
        <f>LTN!H109+LPN!H109</f>
        <v>10</v>
      </c>
      <c r="I109" s="43">
        <f>LTN!I109+LPN!I109</f>
        <v>1</v>
      </c>
      <c r="J109" s="43">
        <f>LTN!J109+LPN!J109</f>
        <v>9</v>
      </c>
      <c r="K109" s="43">
        <f>LTN!K109+LPN!K109</f>
        <v>1</v>
      </c>
      <c r="L109" s="43">
        <f>LTN!L109+LPN!L109</f>
        <v>16</v>
      </c>
      <c r="M109" s="43">
        <f>LTN!M109+LPN!M109</f>
        <v>0</v>
      </c>
      <c r="N109" s="43">
        <f>LTN!N109+LPN!N109</f>
        <v>5</v>
      </c>
      <c r="O109" s="43">
        <f>LTN!O109+LPN!O109</f>
        <v>1</v>
      </c>
      <c r="P109" s="43">
        <f>LTN!P109+LPN!P109</f>
        <v>13</v>
      </c>
      <c r="Q109" s="43">
        <f>LTN!Q109+LPN!Q109</f>
        <v>1</v>
      </c>
      <c r="R109" s="43">
        <f>LTN!R109+LPN!R109</f>
        <v>27</v>
      </c>
      <c r="S109" s="43">
        <f>LTN!S109+LPN!S109</f>
        <v>6</v>
      </c>
      <c r="T109" s="1" t="str">
        <f>VLOOKUP(B109,Param!B:E,4,FALSE)</f>
        <v>Hérault</v>
      </c>
      <c r="U109" s="1">
        <f t="shared" si="18"/>
        <v>3</v>
      </c>
      <c r="V109" s="1">
        <f t="shared" si="19"/>
        <v>11</v>
      </c>
      <c r="W109" s="1">
        <f t="shared" si="20"/>
        <v>10</v>
      </c>
      <c r="X109" s="1">
        <f t="shared" si="21"/>
        <v>16</v>
      </c>
      <c r="Y109" s="1">
        <f t="shared" si="22"/>
        <v>6</v>
      </c>
      <c r="Z109" s="1">
        <f t="shared" si="23"/>
        <v>14</v>
      </c>
      <c r="AA109" s="1">
        <f t="shared" si="24"/>
        <v>33</v>
      </c>
      <c r="AC109" s="1">
        <f t="shared" si="25"/>
        <v>82</v>
      </c>
      <c r="AD109" s="1">
        <f t="shared" si="26"/>
        <v>11</v>
      </c>
    </row>
    <row r="110" spans="1:30" ht="15.9" customHeight="1" x14ac:dyDescent="0.3">
      <c r="A110" s="4">
        <v>11340065</v>
      </c>
      <c r="B110" s="4" t="str">
        <f>VLOOKUP(A110,Param!A:B,2,FALSE)</f>
        <v>ASPTT SETE TENNIS DE TABLE</v>
      </c>
      <c r="C110" s="2">
        <f>LTN!C110+LPN!C110</f>
        <v>33</v>
      </c>
      <c r="D110" s="2">
        <f>LTN!D110+LPN!D110</f>
        <v>6</v>
      </c>
      <c r="E110" s="2">
        <f>LTN!E110+LPN!E110</f>
        <v>39</v>
      </c>
      <c r="F110" s="43">
        <f>LTN!F110+LPN!F110</f>
        <v>0</v>
      </c>
      <c r="G110" s="43">
        <f>LTN!G110+LPN!G110</f>
        <v>0</v>
      </c>
      <c r="H110" s="43">
        <f>LTN!H110+LPN!H110</f>
        <v>1</v>
      </c>
      <c r="I110" s="43">
        <f>LTN!I110+LPN!I110</f>
        <v>0</v>
      </c>
      <c r="J110" s="43">
        <f>LTN!J110+LPN!J110</f>
        <v>5</v>
      </c>
      <c r="K110" s="43">
        <f>LTN!K110+LPN!K110</f>
        <v>0</v>
      </c>
      <c r="L110" s="43">
        <f>LTN!L110+LPN!L110</f>
        <v>3</v>
      </c>
      <c r="M110" s="43">
        <f>LTN!M110+LPN!M110</f>
        <v>0</v>
      </c>
      <c r="N110" s="43">
        <f>LTN!N110+LPN!N110</f>
        <v>3</v>
      </c>
      <c r="O110" s="43">
        <f>LTN!O110+LPN!O110</f>
        <v>0</v>
      </c>
      <c r="P110" s="43">
        <f>LTN!P110+LPN!P110</f>
        <v>6</v>
      </c>
      <c r="Q110" s="43">
        <f>LTN!Q110+LPN!Q110</f>
        <v>3</v>
      </c>
      <c r="R110" s="43">
        <f>LTN!R110+LPN!R110</f>
        <v>15</v>
      </c>
      <c r="S110" s="43">
        <f>LTN!S110+LPN!S110</f>
        <v>3</v>
      </c>
      <c r="T110" s="1" t="str">
        <f>VLOOKUP(B110,Param!B:E,4,FALSE)</f>
        <v>Hérault</v>
      </c>
      <c r="U110" s="1">
        <f t="shared" si="18"/>
        <v>0</v>
      </c>
      <c r="V110" s="1">
        <f t="shared" si="19"/>
        <v>1</v>
      </c>
      <c r="W110" s="1">
        <f t="shared" si="20"/>
        <v>5</v>
      </c>
      <c r="X110" s="1">
        <f t="shared" si="21"/>
        <v>3</v>
      </c>
      <c r="Y110" s="1">
        <f t="shared" si="22"/>
        <v>3</v>
      </c>
      <c r="Z110" s="1">
        <f t="shared" si="23"/>
        <v>9</v>
      </c>
      <c r="AA110" s="1">
        <f t="shared" si="24"/>
        <v>18</v>
      </c>
      <c r="AC110" s="1">
        <f t="shared" si="25"/>
        <v>33</v>
      </c>
      <c r="AD110" s="1">
        <f t="shared" si="26"/>
        <v>6</v>
      </c>
    </row>
    <row r="111" spans="1:30" ht="15.9" customHeight="1" x14ac:dyDescent="0.3">
      <c r="A111" s="4">
        <v>11340066</v>
      </c>
      <c r="B111" s="4" t="str">
        <f>VLOOKUP(A111,Param!A:B,2,FALSE)</f>
        <v>MARSEILLAN TT</v>
      </c>
      <c r="C111" s="2">
        <f>LTN!C111+LPN!C111</f>
        <v>20</v>
      </c>
      <c r="D111" s="2">
        <f>LTN!D111+LPN!D111</f>
        <v>1</v>
      </c>
      <c r="E111" s="2">
        <f>LTN!E111+LPN!E111</f>
        <v>21</v>
      </c>
      <c r="F111" s="43">
        <f>LTN!F111+LPN!F111</f>
        <v>1</v>
      </c>
      <c r="G111" s="43">
        <f>LTN!G111+LPN!G111</f>
        <v>0</v>
      </c>
      <c r="H111" s="43">
        <f>LTN!H111+LPN!H111</f>
        <v>0</v>
      </c>
      <c r="I111" s="43">
        <f>LTN!I111+LPN!I111</f>
        <v>0</v>
      </c>
      <c r="J111" s="43">
        <f>LTN!J111+LPN!J111</f>
        <v>2</v>
      </c>
      <c r="K111" s="43">
        <f>LTN!K111+LPN!K111</f>
        <v>0</v>
      </c>
      <c r="L111" s="43">
        <f>LTN!L111+LPN!L111</f>
        <v>0</v>
      </c>
      <c r="M111" s="43">
        <f>LTN!M111+LPN!M111</f>
        <v>1</v>
      </c>
      <c r="N111" s="43">
        <f>LTN!N111+LPN!N111</f>
        <v>2</v>
      </c>
      <c r="O111" s="43">
        <f>LTN!O111+LPN!O111</f>
        <v>0</v>
      </c>
      <c r="P111" s="43">
        <f>LTN!P111+LPN!P111</f>
        <v>9</v>
      </c>
      <c r="Q111" s="43">
        <f>LTN!Q111+LPN!Q111</f>
        <v>0</v>
      </c>
      <c r="R111" s="43">
        <f>LTN!R111+LPN!R111</f>
        <v>6</v>
      </c>
      <c r="S111" s="43">
        <f>LTN!S111+LPN!S111</f>
        <v>0</v>
      </c>
      <c r="T111" s="1" t="str">
        <f>VLOOKUP(B111,Param!B:E,4,FALSE)</f>
        <v>Hérault</v>
      </c>
      <c r="U111" s="1">
        <f t="shared" si="18"/>
        <v>1</v>
      </c>
      <c r="V111" s="1">
        <f t="shared" si="19"/>
        <v>0</v>
      </c>
      <c r="W111" s="1">
        <f t="shared" si="20"/>
        <v>2</v>
      </c>
      <c r="X111" s="1">
        <f t="shared" si="21"/>
        <v>1</v>
      </c>
      <c r="Y111" s="1">
        <f t="shared" si="22"/>
        <v>2</v>
      </c>
      <c r="Z111" s="1">
        <f t="shared" si="23"/>
        <v>9</v>
      </c>
      <c r="AA111" s="1">
        <f t="shared" si="24"/>
        <v>6</v>
      </c>
      <c r="AC111" s="1">
        <f t="shared" si="25"/>
        <v>20</v>
      </c>
      <c r="AD111" s="1">
        <f t="shared" si="26"/>
        <v>1</v>
      </c>
    </row>
    <row r="112" spans="1:30" ht="15.9" customHeight="1" x14ac:dyDescent="0.3">
      <c r="A112" s="4">
        <v>11340067</v>
      </c>
      <c r="B112" s="4" t="str">
        <f>VLOOKUP(A112,Param!A:B,2,FALSE)</f>
        <v>AGDE TENNIS DE TABLE</v>
      </c>
      <c r="C112" s="2">
        <f>LTN!C112+LPN!C112</f>
        <v>38</v>
      </c>
      <c r="D112" s="2">
        <f>LTN!D112+LPN!D112</f>
        <v>9</v>
      </c>
      <c r="E112" s="2">
        <f>LTN!E112+LPN!E112</f>
        <v>47</v>
      </c>
      <c r="F112" s="43">
        <f>LTN!F112+LPN!F112</f>
        <v>0</v>
      </c>
      <c r="G112" s="43">
        <f>LTN!G112+LPN!G112</f>
        <v>0</v>
      </c>
      <c r="H112" s="43">
        <f>LTN!H112+LPN!H112</f>
        <v>4</v>
      </c>
      <c r="I112" s="43">
        <f>LTN!I112+LPN!I112</f>
        <v>0</v>
      </c>
      <c r="J112" s="43">
        <f>LTN!J112+LPN!J112</f>
        <v>2</v>
      </c>
      <c r="K112" s="43">
        <f>LTN!K112+LPN!K112</f>
        <v>0</v>
      </c>
      <c r="L112" s="43">
        <f>LTN!L112+LPN!L112</f>
        <v>5</v>
      </c>
      <c r="M112" s="43">
        <f>LTN!M112+LPN!M112</f>
        <v>1</v>
      </c>
      <c r="N112" s="43">
        <f>LTN!N112+LPN!N112</f>
        <v>1</v>
      </c>
      <c r="O112" s="43">
        <f>LTN!O112+LPN!O112</f>
        <v>2</v>
      </c>
      <c r="P112" s="43">
        <f>LTN!P112+LPN!P112</f>
        <v>4</v>
      </c>
      <c r="Q112" s="43">
        <f>LTN!Q112+LPN!Q112</f>
        <v>1</v>
      </c>
      <c r="R112" s="43">
        <f>LTN!R112+LPN!R112</f>
        <v>22</v>
      </c>
      <c r="S112" s="43">
        <f>LTN!S112+LPN!S112</f>
        <v>5</v>
      </c>
      <c r="T112" s="1" t="str">
        <f>VLOOKUP(B112,Param!B:E,4,FALSE)</f>
        <v>Hérault</v>
      </c>
      <c r="U112" s="1">
        <f t="shared" si="18"/>
        <v>0</v>
      </c>
      <c r="V112" s="1">
        <f t="shared" si="19"/>
        <v>4</v>
      </c>
      <c r="W112" s="1">
        <f t="shared" si="20"/>
        <v>2</v>
      </c>
      <c r="X112" s="1">
        <f t="shared" si="21"/>
        <v>6</v>
      </c>
      <c r="Y112" s="1">
        <f t="shared" si="22"/>
        <v>3</v>
      </c>
      <c r="Z112" s="1">
        <f t="shared" si="23"/>
        <v>5</v>
      </c>
      <c r="AA112" s="1">
        <f t="shared" si="24"/>
        <v>27</v>
      </c>
      <c r="AC112" s="1">
        <f t="shared" si="25"/>
        <v>38</v>
      </c>
      <c r="AD112" s="1">
        <f t="shared" si="26"/>
        <v>9</v>
      </c>
    </row>
    <row r="113" spans="1:30" ht="15.9" customHeight="1" x14ac:dyDescent="0.3">
      <c r="A113" s="4">
        <v>11340071</v>
      </c>
      <c r="B113" s="4" t="str">
        <f>VLOOKUP(A113,Param!A:B,2,FALSE)</f>
        <v>TT34 SAUVIAN</v>
      </c>
      <c r="C113" s="2">
        <f>LTN!C113+LPN!C113</f>
        <v>56</v>
      </c>
      <c r="D113" s="2">
        <f>LTN!D113+LPN!D113</f>
        <v>5</v>
      </c>
      <c r="E113" s="2">
        <f>LTN!E113+LPN!E113</f>
        <v>61</v>
      </c>
      <c r="F113" s="43">
        <f>LTN!F113+LPN!F113</f>
        <v>0</v>
      </c>
      <c r="G113" s="43">
        <f>LTN!G113+LPN!G113</f>
        <v>0</v>
      </c>
      <c r="H113" s="43">
        <f>LTN!H113+LPN!H113</f>
        <v>0</v>
      </c>
      <c r="I113" s="43">
        <f>LTN!I113+LPN!I113</f>
        <v>0</v>
      </c>
      <c r="J113" s="43">
        <f>LTN!J113+LPN!J113</f>
        <v>13</v>
      </c>
      <c r="K113" s="43">
        <f>LTN!K113+LPN!K113</f>
        <v>0</v>
      </c>
      <c r="L113" s="43">
        <f>LTN!L113+LPN!L113</f>
        <v>1</v>
      </c>
      <c r="M113" s="43">
        <f>LTN!M113+LPN!M113</f>
        <v>0</v>
      </c>
      <c r="N113" s="43">
        <f>LTN!N113+LPN!N113</f>
        <v>0</v>
      </c>
      <c r="O113" s="43">
        <f>LTN!O113+LPN!O113</f>
        <v>0</v>
      </c>
      <c r="P113" s="43">
        <f>LTN!P113+LPN!P113</f>
        <v>5</v>
      </c>
      <c r="Q113" s="43">
        <f>LTN!Q113+LPN!Q113</f>
        <v>1</v>
      </c>
      <c r="R113" s="43">
        <f>LTN!R113+LPN!R113</f>
        <v>37</v>
      </c>
      <c r="S113" s="43">
        <f>LTN!S113+LPN!S113</f>
        <v>4</v>
      </c>
      <c r="T113" s="1" t="str">
        <f>VLOOKUP(B113,Param!B:E,4,FALSE)</f>
        <v>Hérault</v>
      </c>
      <c r="U113" s="1">
        <f t="shared" si="18"/>
        <v>0</v>
      </c>
      <c r="V113" s="1">
        <f t="shared" si="19"/>
        <v>0</v>
      </c>
      <c r="W113" s="1">
        <f t="shared" si="20"/>
        <v>13</v>
      </c>
      <c r="X113" s="1">
        <f t="shared" si="21"/>
        <v>1</v>
      </c>
      <c r="Y113" s="1">
        <f t="shared" si="22"/>
        <v>0</v>
      </c>
      <c r="Z113" s="1">
        <f t="shared" si="23"/>
        <v>6</v>
      </c>
      <c r="AA113" s="1">
        <f t="shared" si="24"/>
        <v>41</v>
      </c>
      <c r="AC113" s="1">
        <f t="shared" si="25"/>
        <v>56</v>
      </c>
      <c r="AD113" s="1">
        <f t="shared" si="26"/>
        <v>5</v>
      </c>
    </row>
    <row r="114" spans="1:30" ht="15.9" customHeight="1" x14ac:dyDescent="0.3">
      <c r="A114" s="4">
        <v>11340072</v>
      </c>
      <c r="B114" s="4" t="str">
        <f>VLOOKUP(A114,Param!A:B,2,FALSE)</f>
        <v>POMEROLS FRTT 34</v>
      </c>
      <c r="C114" s="2">
        <f>LTN!C114+LPN!C114</f>
        <v>12</v>
      </c>
      <c r="D114" s="2">
        <f>LTN!D114+LPN!D114</f>
        <v>0</v>
      </c>
      <c r="E114" s="2">
        <f>LTN!E114+LPN!E114</f>
        <v>12</v>
      </c>
      <c r="F114" s="43">
        <f>LTN!F114+LPN!F114</f>
        <v>0</v>
      </c>
      <c r="G114" s="43">
        <f>LTN!G114+LPN!G114</f>
        <v>0</v>
      </c>
      <c r="H114" s="43">
        <f>LTN!H114+LPN!H114</f>
        <v>0</v>
      </c>
      <c r="I114" s="43">
        <f>LTN!I114+LPN!I114</f>
        <v>0</v>
      </c>
      <c r="J114" s="43">
        <f>LTN!J114+LPN!J114</f>
        <v>0</v>
      </c>
      <c r="K114" s="43">
        <f>LTN!K114+LPN!K114</f>
        <v>0</v>
      </c>
      <c r="L114" s="43">
        <f>LTN!L114+LPN!L114</f>
        <v>0</v>
      </c>
      <c r="M114" s="43">
        <f>LTN!M114+LPN!M114</f>
        <v>0</v>
      </c>
      <c r="N114" s="43">
        <f>LTN!N114+LPN!N114</f>
        <v>2</v>
      </c>
      <c r="O114" s="43">
        <f>LTN!O114+LPN!O114</f>
        <v>0</v>
      </c>
      <c r="P114" s="43">
        <f>LTN!P114+LPN!P114</f>
        <v>4</v>
      </c>
      <c r="Q114" s="43">
        <f>LTN!Q114+LPN!Q114</f>
        <v>0</v>
      </c>
      <c r="R114" s="43">
        <f>LTN!R114+LPN!R114</f>
        <v>6</v>
      </c>
      <c r="S114" s="43">
        <f>LTN!S114+LPN!S114</f>
        <v>0</v>
      </c>
      <c r="T114" s="1" t="str">
        <f>VLOOKUP(B114,Param!B:E,4,FALSE)</f>
        <v>Hérault</v>
      </c>
      <c r="U114" s="1">
        <f t="shared" si="18"/>
        <v>0</v>
      </c>
      <c r="V114" s="1">
        <f t="shared" si="19"/>
        <v>0</v>
      </c>
      <c r="W114" s="1">
        <f t="shared" si="20"/>
        <v>0</v>
      </c>
      <c r="X114" s="1">
        <f t="shared" si="21"/>
        <v>0</v>
      </c>
      <c r="Y114" s="1">
        <f t="shared" si="22"/>
        <v>2</v>
      </c>
      <c r="Z114" s="1">
        <f t="shared" si="23"/>
        <v>4</v>
      </c>
      <c r="AA114" s="1">
        <f t="shared" si="24"/>
        <v>6</v>
      </c>
      <c r="AC114" s="1">
        <f t="shared" si="25"/>
        <v>12</v>
      </c>
      <c r="AD114" s="1">
        <f t="shared" si="26"/>
        <v>0</v>
      </c>
    </row>
    <row r="115" spans="1:30" ht="15.9" customHeight="1" x14ac:dyDescent="0.3">
      <c r="A115" s="4">
        <v>11340073</v>
      </c>
      <c r="B115" s="4" t="str">
        <f>VLOOKUP(A115,Param!A:B,2,FALSE)</f>
        <v>FOYER RURAL D'ABEILHAN</v>
      </c>
      <c r="C115" s="2">
        <f>LTN!C115+LPN!C115</f>
        <v>16</v>
      </c>
      <c r="D115" s="2">
        <f>LTN!D115+LPN!D115</f>
        <v>1</v>
      </c>
      <c r="E115" s="2">
        <f>LTN!E115+LPN!E115</f>
        <v>17</v>
      </c>
      <c r="F115" s="43">
        <f>LTN!F115+LPN!F115</f>
        <v>0</v>
      </c>
      <c r="G115" s="43">
        <f>LTN!G115+LPN!G115</f>
        <v>0</v>
      </c>
      <c r="H115" s="43">
        <f>LTN!H115+LPN!H115</f>
        <v>0</v>
      </c>
      <c r="I115" s="43">
        <f>LTN!I115+LPN!I115</f>
        <v>0</v>
      </c>
      <c r="J115" s="43">
        <f>LTN!J115+LPN!J115</f>
        <v>0</v>
      </c>
      <c r="K115" s="43">
        <f>LTN!K115+LPN!K115</f>
        <v>0</v>
      </c>
      <c r="L115" s="43">
        <f>LTN!L115+LPN!L115</f>
        <v>1</v>
      </c>
      <c r="M115" s="43">
        <f>LTN!M115+LPN!M115</f>
        <v>0</v>
      </c>
      <c r="N115" s="43">
        <f>LTN!N115+LPN!N115</f>
        <v>2</v>
      </c>
      <c r="O115" s="43">
        <f>LTN!O115+LPN!O115</f>
        <v>0</v>
      </c>
      <c r="P115" s="43">
        <f>LTN!P115+LPN!P115</f>
        <v>4</v>
      </c>
      <c r="Q115" s="43">
        <f>LTN!Q115+LPN!Q115</f>
        <v>0</v>
      </c>
      <c r="R115" s="43">
        <f>LTN!R115+LPN!R115</f>
        <v>9</v>
      </c>
      <c r="S115" s="43">
        <f>LTN!S115+LPN!S115</f>
        <v>1</v>
      </c>
      <c r="T115" s="1" t="str">
        <f>VLOOKUP(B115,Param!B:E,4,FALSE)</f>
        <v>Hérault</v>
      </c>
      <c r="U115" s="1">
        <f t="shared" si="18"/>
        <v>0</v>
      </c>
      <c r="V115" s="1">
        <f t="shared" si="19"/>
        <v>0</v>
      </c>
      <c r="W115" s="1">
        <f t="shared" si="20"/>
        <v>0</v>
      </c>
      <c r="X115" s="1">
        <f t="shared" si="21"/>
        <v>1</v>
      </c>
      <c r="Y115" s="1">
        <f t="shared" si="22"/>
        <v>2</v>
      </c>
      <c r="Z115" s="1">
        <f t="shared" si="23"/>
        <v>4</v>
      </c>
      <c r="AA115" s="1">
        <f t="shared" si="24"/>
        <v>10</v>
      </c>
      <c r="AC115" s="1">
        <f t="shared" si="25"/>
        <v>16</v>
      </c>
      <c r="AD115" s="1">
        <f t="shared" si="26"/>
        <v>1</v>
      </c>
    </row>
    <row r="116" spans="1:30" ht="15.9" customHeight="1" x14ac:dyDescent="0.3">
      <c r="A116" s="4">
        <v>11340075</v>
      </c>
      <c r="B116" s="4" t="str">
        <f>VLOOKUP(A116,Param!A:B,2,FALSE)</f>
        <v>ANIANE TENNIS DE TABLE</v>
      </c>
      <c r="C116" s="2">
        <f>LTN!C116+LPN!C116</f>
        <v>15</v>
      </c>
      <c r="D116" s="2">
        <f>LTN!D116+LPN!D116</f>
        <v>1</v>
      </c>
      <c r="E116" s="2">
        <f>LTN!E116+LPN!E116</f>
        <v>16</v>
      </c>
      <c r="F116" s="43">
        <f>LTN!F116+LPN!F116</f>
        <v>0</v>
      </c>
      <c r="G116" s="43">
        <f>LTN!G116+LPN!G116</f>
        <v>0</v>
      </c>
      <c r="H116" s="43">
        <f>LTN!H116+LPN!H116</f>
        <v>1</v>
      </c>
      <c r="I116" s="43">
        <f>LTN!I116+LPN!I116</f>
        <v>0</v>
      </c>
      <c r="J116" s="43">
        <f>LTN!J116+LPN!J116</f>
        <v>0</v>
      </c>
      <c r="K116" s="43">
        <f>LTN!K116+LPN!K116</f>
        <v>0</v>
      </c>
      <c r="L116" s="43">
        <f>LTN!L116+LPN!L116</f>
        <v>0</v>
      </c>
      <c r="M116" s="43">
        <f>LTN!M116+LPN!M116</f>
        <v>0</v>
      </c>
      <c r="N116" s="43">
        <f>LTN!N116+LPN!N116</f>
        <v>0</v>
      </c>
      <c r="O116" s="43">
        <f>LTN!O116+LPN!O116</f>
        <v>0</v>
      </c>
      <c r="P116" s="43">
        <f>LTN!P116+LPN!P116</f>
        <v>5</v>
      </c>
      <c r="Q116" s="43">
        <f>LTN!Q116+LPN!Q116</f>
        <v>0</v>
      </c>
      <c r="R116" s="43">
        <f>LTN!R116+LPN!R116</f>
        <v>9</v>
      </c>
      <c r="S116" s="43">
        <f>LTN!S116+LPN!S116</f>
        <v>1</v>
      </c>
      <c r="T116" s="1" t="str">
        <f>VLOOKUP(B116,Param!B:E,4,FALSE)</f>
        <v>Hérault</v>
      </c>
      <c r="U116" s="1">
        <f t="shared" si="18"/>
        <v>0</v>
      </c>
      <c r="V116" s="1">
        <f t="shared" si="19"/>
        <v>1</v>
      </c>
      <c r="W116" s="1">
        <f t="shared" si="20"/>
        <v>0</v>
      </c>
      <c r="X116" s="1">
        <f t="shared" si="21"/>
        <v>0</v>
      </c>
      <c r="Y116" s="1">
        <f t="shared" si="22"/>
        <v>0</v>
      </c>
      <c r="Z116" s="1">
        <f t="shared" si="23"/>
        <v>5</v>
      </c>
      <c r="AA116" s="1">
        <f t="shared" si="24"/>
        <v>10</v>
      </c>
      <c r="AC116" s="1">
        <f t="shared" si="25"/>
        <v>15</v>
      </c>
      <c r="AD116" s="1">
        <f t="shared" si="26"/>
        <v>1</v>
      </c>
    </row>
    <row r="117" spans="1:30" ht="15.9" customHeight="1" x14ac:dyDescent="0.3">
      <c r="A117" s="4">
        <v>11340076</v>
      </c>
      <c r="B117" s="4" t="str">
        <f>VLOOKUP(A117,Param!A:B,2,FALSE)</f>
        <v>FOYER RURAL DE VAILHAUQUES </v>
      </c>
      <c r="C117" s="2">
        <f>LTN!C117+LPN!C117</f>
        <v>28</v>
      </c>
      <c r="D117" s="2">
        <f>LTN!D117+LPN!D117</f>
        <v>1</v>
      </c>
      <c r="E117" s="2">
        <f>LTN!E117+LPN!E117</f>
        <v>29</v>
      </c>
      <c r="F117" s="43">
        <f>LTN!F117+LPN!F117</f>
        <v>0</v>
      </c>
      <c r="G117" s="43">
        <f>LTN!G117+LPN!G117</f>
        <v>0</v>
      </c>
      <c r="H117" s="43">
        <f>LTN!H117+LPN!H117</f>
        <v>0</v>
      </c>
      <c r="I117" s="43">
        <f>LTN!I117+LPN!I117</f>
        <v>0</v>
      </c>
      <c r="J117" s="43">
        <f>LTN!J117+LPN!J117</f>
        <v>2</v>
      </c>
      <c r="K117" s="43">
        <f>LTN!K117+LPN!K117</f>
        <v>0</v>
      </c>
      <c r="L117" s="43">
        <f>LTN!L117+LPN!L117</f>
        <v>6</v>
      </c>
      <c r="M117" s="43">
        <f>LTN!M117+LPN!M117</f>
        <v>0</v>
      </c>
      <c r="N117" s="43">
        <f>LTN!N117+LPN!N117</f>
        <v>1</v>
      </c>
      <c r="O117" s="43">
        <f>LTN!O117+LPN!O117</f>
        <v>0</v>
      </c>
      <c r="P117" s="43">
        <f>LTN!P117+LPN!P117</f>
        <v>3</v>
      </c>
      <c r="Q117" s="43">
        <f>LTN!Q117+LPN!Q117</f>
        <v>0</v>
      </c>
      <c r="R117" s="43">
        <f>LTN!R117+LPN!R117</f>
        <v>16</v>
      </c>
      <c r="S117" s="43">
        <f>LTN!S117+LPN!S117</f>
        <v>1</v>
      </c>
      <c r="T117" s="1" t="str">
        <f>VLOOKUP(B117,Param!B:E,4,FALSE)</f>
        <v>Hérault</v>
      </c>
      <c r="U117" s="1">
        <f t="shared" si="18"/>
        <v>0</v>
      </c>
      <c r="V117" s="1">
        <f t="shared" si="19"/>
        <v>0</v>
      </c>
      <c r="W117" s="1">
        <f t="shared" si="20"/>
        <v>2</v>
      </c>
      <c r="X117" s="1">
        <f t="shared" si="21"/>
        <v>6</v>
      </c>
      <c r="Y117" s="1">
        <f t="shared" si="22"/>
        <v>1</v>
      </c>
      <c r="Z117" s="1">
        <f t="shared" si="23"/>
        <v>3</v>
      </c>
      <c r="AA117" s="1">
        <f t="shared" si="24"/>
        <v>17</v>
      </c>
      <c r="AC117" s="1">
        <f t="shared" si="25"/>
        <v>28</v>
      </c>
      <c r="AD117" s="1">
        <f t="shared" si="26"/>
        <v>1</v>
      </c>
    </row>
    <row r="118" spans="1:30" ht="15.9" customHeight="1" x14ac:dyDescent="0.3">
      <c r="A118" s="4">
        <v>11340077</v>
      </c>
      <c r="B118" s="4" t="str">
        <f>VLOOKUP(A118,Param!A:B,2,FALSE)</f>
        <v>TENNIS DE TABLE CLARETAIN</v>
      </c>
      <c r="C118" s="2">
        <f>LTN!C118+LPN!C118</f>
        <v>23</v>
      </c>
      <c r="D118" s="2">
        <f>LTN!D118+LPN!D118</f>
        <v>11</v>
      </c>
      <c r="E118" s="2">
        <f>LTN!E118+LPN!E118</f>
        <v>34</v>
      </c>
      <c r="F118" s="43">
        <f>LTN!F118+LPN!F118</f>
        <v>1</v>
      </c>
      <c r="G118" s="43">
        <f>LTN!G118+LPN!G118</f>
        <v>4</v>
      </c>
      <c r="H118" s="43">
        <f>LTN!H118+LPN!H118</f>
        <v>0</v>
      </c>
      <c r="I118" s="43">
        <f>LTN!I118+LPN!I118</f>
        <v>0</v>
      </c>
      <c r="J118" s="43">
        <f>LTN!J118+LPN!J118</f>
        <v>4</v>
      </c>
      <c r="K118" s="43">
        <f>LTN!K118+LPN!K118</f>
        <v>1</v>
      </c>
      <c r="L118" s="43">
        <f>LTN!L118+LPN!L118</f>
        <v>1</v>
      </c>
      <c r="M118" s="43">
        <f>LTN!M118+LPN!M118</f>
        <v>1</v>
      </c>
      <c r="N118" s="43">
        <f>LTN!N118+LPN!N118</f>
        <v>2</v>
      </c>
      <c r="O118" s="43">
        <f>LTN!O118+LPN!O118</f>
        <v>0</v>
      </c>
      <c r="P118" s="43">
        <f>LTN!P118+LPN!P118</f>
        <v>4</v>
      </c>
      <c r="Q118" s="43">
        <f>LTN!Q118+LPN!Q118</f>
        <v>1</v>
      </c>
      <c r="R118" s="43">
        <f>LTN!R118+LPN!R118</f>
        <v>11</v>
      </c>
      <c r="S118" s="43">
        <f>LTN!S118+LPN!S118</f>
        <v>4</v>
      </c>
      <c r="T118" s="1" t="str">
        <f>VLOOKUP(B118,Param!B:E,4,FALSE)</f>
        <v>Hérault</v>
      </c>
      <c r="U118" s="1">
        <f t="shared" si="18"/>
        <v>5</v>
      </c>
      <c r="V118" s="1">
        <f t="shared" si="19"/>
        <v>0</v>
      </c>
      <c r="W118" s="1">
        <f t="shared" si="20"/>
        <v>5</v>
      </c>
      <c r="X118" s="1">
        <f t="shared" si="21"/>
        <v>2</v>
      </c>
      <c r="Y118" s="1">
        <f t="shared" si="22"/>
        <v>2</v>
      </c>
      <c r="Z118" s="1">
        <f t="shared" si="23"/>
        <v>5</v>
      </c>
      <c r="AA118" s="1">
        <f t="shared" si="24"/>
        <v>15</v>
      </c>
      <c r="AC118" s="1">
        <f t="shared" si="25"/>
        <v>23</v>
      </c>
      <c r="AD118" s="1">
        <f t="shared" si="26"/>
        <v>11</v>
      </c>
    </row>
    <row r="119" spans="1:30" ht="15.9" customHeight="1" x14ac:dyDescent="0.3">
      <c r="A119" s="4">
        <v>11340078</v>
      </c>
      <c r="B119" s="4" t="str">
        <f>VLOOKUP(A119,Param!A:B,2,FALSE)</f>
        <v>TT BOUSQUET D'ORB FR</v>
      </c>
      <c r="C119" s="2">
        <f>LTN!C119+LPN!C119</f>
        <v>19</v>
      </c>
      <c r="D119" s="2">
        <f>LTN!D119+LPN!D119</f>
        <v>2</v>
      </c>
      <c r="E119" s="2">
        <f>LTN!E119+LPN!E119</f>
        <v>21</v>
      </c>
      <c r="F119" s="43">
        <f>LTN!F119+LPN!F119</f>
        <v>3</v>
      </c>
      <c r="G119" s="43">
        <f>LTN!G119+LPN!G119</f>
        <v>0</v>
      </c>
      <c r="H119" s="43">
        <f>LTN!H119+LPN!H119</f>
        <v>2</v>
      </c>
      <c r="I119" s="43">
        <f>LTN!I119+LPN!I119</f>
        <v>0</v>
      </c>
      <c r="J119" s="43">
        <f>LTN!J119+LPN!J119</f>
        <v>4</v>
      </c>
      <c r="K119" s="43">
        <f>LTN!K119+LPN!K119</f>
        <v>2</v>
      </c>
      <c r="L119" s="43">
        <f>LTN!L119+LPN!L119</f>
        <v>0</v>
      </c>
      <c r="M119" s="43">
        <f>LTN!M119+LPN!M119</f>
        <v>0</v>
      </c>
      <c r="N119" s="43">
        <f>LTN!N119+LPN!N119</f>
        <v>1</v>
      </c>
      <c r="O119" s="43">
        <f>LTN!O119+LPN!O119</f>
        <v>0</v>
      </c>
      <c r="P119" s="43">
        <f>LTN!P119+LPN!P119</f>
        <v>5</v>
      </c>
      <c r="Q119" s="43">
        <f>LTN!Q119+LPN!Q119</f>
        <v>0</v>
      </c>
      <c r="R119" s="43">
        <f>LTN!R119+LPN!R119</f>
        <v>4</v>
      </c>
      <c r="S119" s="43">
        <f>LTN!S119+LPN!S119</f>
        <v>0</v>
      </c>
      <c r="T119" s="1" t="str">
        <f>VLOOKUP(B119,Param!B:E,4,FALSE)</f>
        <v>Hérault</v>
      </c>
      <c r="U119" s="1">
        <f t="shared" si="18"/>
        <v>3</v>
      </c>
      <c r="V119" s="1">
        <f t="shared" si="19"/>
        <v>2</v>
      </c>
      <c r="W119" s="1">
        <f t="shared" si="20"/>
        <v>6</v>
      </c>
      <c r="X119" s="1">
        <f t="shared" si="21"/>
        <v>0</v>
      </c>
      <c r="Y119" s="1">
        <f t="shared" si="22"/>
        <v>1</v>
      </c>
      <c r="Z119" s="1">
        <f t="shared" si="23"/>
        <v>5</v>
      </c>
      <c r="AA119" s="1">
        <f t="shared" si="24"/>
        <v>4</v>
      </c>
      <c r="AC119" s="1">
        <f t="shared" si="25"/>
        <v>19</v>
      </c>
      <c r="AD119" s="1">
        <f t="shared" si="26"/>
        <v>2</v>
      </c>
    </row>
    <row r="120" spans="1:30" ht="15.9" customHeight="1" x14ac:dyDescent="0.3">
      <c r="A120" s="4">
        <v>11340079</v>
      </c>
      <c r="B120" s="4" t="str">
        <f>VLOOKUP(A120,Param!A:B,2,FALSE)</f>
        <v>CASTELNAU LE LEZ TENNIS DE TAB</v>
      </c>
      <c r="C120" s="2">
        <f>LTN!C120+LPN!C120</f>
        <v>151</v>
      </c>
      <c r="D120" s="2">
        <f>LTN!D120+LPN!D120</f>
        <v>22</v>
      </c>
      <c r="E120" s="2">
        <f>LTN!E120+LPN!E120</f>
        <v>173</v>
      </c>
      <c r="F120" s="43">
        <f>LTN!F120+LPN!F120</f>
        <v>4</v>
      </c>
      <c r="G120" s="43">
        <f>LTN!G120+LPN!G120</f>
        <v>0</v>
      </c>
      <c r="H120" s="43">
        <f>LTN!H120+LPN!H120</f>
        <v>7</v>
      </c>
      <c r="I120" s="43">
        <f>LTN!I120+LPN!I120</f>
        <v>2</v>
      </c>
      <c r="J120" s="43">
        <f>LTN!J120+LPN!J120</f>
        <v>25</v>
      </c>
      <c r="K120" s="43">
        <f>LTN!K120+LPN!K120</f>
        <v>1</v>
      </c>
      <c r="L120" s="43">
        <f>LTN!L120+LPN!L120</f>
        <v>18</v>
      </c>
      <c r="M120" s="43">
        <f>LTN!M120+LPN!M120</f>
        <v>0</v>
      </c>
      <c r="N120" s="43">
        <f>LTN!N120+LPN!N120</f>
        <v>5</v>
      </c>
      <c r="O120" s="43">
        <f>LTN!O120+LPN!O120</f>
        <v>0</v>
      </c>
      <c r="P120" s="43">
        <f>LTN!P120+LPN!P120</f>
        <v>25</v>
      </c>
      <c r="Q120" s="43">
        <f>LTN!Q120+LPN!Q120</f>
        <v>3</v>
      </c>
      <c r="R120" s="43">
        <f>LTN!R120+LPN!R120</f>
        <v>67</v>
      </c>
      <c r="S120" s="43">
        <f>LTN!S120+LPN!S120</f>
        <v>16</v>
      </c>
      <c r="T120" s="1" t="str">
        <f>VLOOKUP(B120,Param!B:E,4,FALSE)</f>
        <v>Hérault</v>
      </c>
      <c r="U120" s="1">
        <f t="shared" si="18"/>
        <v>4</v>
      </c>
      <c r="V120" s="1">
        <f t="shared" si="19"/>
        <v>9</v>
      </c>
      <c r="W120" s="1">
        <f t="shared" si="20"/>
        <v>26</v>
      </c>
      <c r="X120" s="1">
        <f t="shared" si="21"/>
        <v>18</v>
      </c>
      <c r="Y120" s="1">
        <f t="shared" si="22"/>
        <v>5</v>
      </c>
      <c r="Z120" s="1">
        <f t="shared" si="23"/>
        <v>28</v>
      </c>
      <c r="AA120" s="1">
        <f t="shared" si="24"/>
        <v>83</v>
      </c>
      <c r="AC120" s="1">
        <f t="shared" si="25"/>
        <v>151</v>
      </c>
      <c r="AD120" s="1">
        <f t="shared" si="26"/>
        <v>22</v>
      </c>
    </row>
    <row r="121" spans="1:30" ht="15.9" customHeight="1" x14ac:dyDescent="0.3">
      <c r="A121" s="4">
        <v>11460010</v>
      </c>
      <c r="B121" s="4" t="str">
        <f>VLOOKUP(A121,Param!A:B,2,FALSE)</f>
        <v>CAHORS TENNIS DE TABLE</v>
      </c>
      <c r="C121" s="2">
        <f>LTN!C121+LPN!C121</f>
        <v>43</v>
      </c>
      <c r="D121" s="2">
        <f>LTN!D121+LPN!D121</f>
        <v>8</v>
      </c>
      <c r="E121" s="2">
        <f>LTN!E121+LPN!E121</f>
        <v>51</v>
      </c>
      <c r="F121" s="43">
        <f>LTN!F121+LPN!F121</f>
        <v>0</v>
      </c>
      <c r="G121" s="43">
        <f>LTN!G121+LPN!G121</f>
        <v>0</v>
      </c>
      <c r="H121" s="43">
        <f>LTN!H121+LPN!H121</f>
        <v>2</v>
      </c>
      <c r="I121" s="43">
        <f>LTN!I121+LPN!I121</f>
        <v>0</v>
      </c>
      <c r="J121" s="43">
        <f>LTN!J121+LPN!J121</f>
        <v>6</v>
      </c>
      <c r="K121" s="43">
        <f>LTN!K121+LPN!K121</f>
        <v>0</v>
      </c>
      <c r="L121" s="43">
        <f>LTN!L121+LPN!L121</f>
        <v>2</v>
      </c>
      <c r="M121" s="43">
        <f>LTN!M121+LPN!M121</f>
        <v>0</v>
      </c>
      <c r="N121" s="43">
        <f>LTN!N121+LPN!N121</f>
        <v>1</v>
      </c>
      <c r="O121" s="43">
        <f>LTN!O121+LPN!O121</f>
        <v>0</v>
      </c>
      <c r="P121" s="43">
        <f>LTN!P121+LPN!P121</f>
        <v>6</v>
      </c>
      <c r="Q121" s="43">
        <f>LTN!Q121+LPN!Q121</f>
        <v>2</v>
      </c>
      <c r="R121" s="43">
        <f>LTN!R121+LPN!R121</f>
        <v>26</v>
      </c>
      <c r="S121" s="43">
        <f>LTN!S121+LPN!S121</f>
        <v>6</v>
      </c>
      <c r="T121" s="1" t="str">
        <f>VLOOKUP(B121,Param!B:E,4,FALSE)</f>
        <v>Lot</v>
      </c>
      <c r="U121" s="1">
        <f t="shared" si="18"/>
        <v>0</v>
      </c>
      <c r="V121" s="1">
        <f t="shared" si="19"/>
        <v>2</v>
      </c>
      <c r="W121" s="1">
        <f t="shared" si="20"/>
        <v>6</v>
      </c>
      <c r="X121" s="1">
        <f t="shared" si="21"/>
        <v>2</v>
      </c>
      <c r="Y121" s="1">
        <f t="shared" si="22"/>
        <v>1</v>
      </c>
      <c r="Z121" s="1">
        <f t="shared" si="23"/>
        <v>8</v>
      </c>
      <c r="AA121" s="1">
        <f t="shared" si="24"/>
        <v>32</v>
      </c>
      <c r="AC121" s="1">
        <f t="shared" si="25"/>
        <v>43</v>
      </c>
      <c r="AD121" s="1">
        <f t="shared" si="26"/>
        <v>8</v>
      </c>
    </row>
    <row r="122" spans="1:30" ht="15.9" customHeight="1" x14ac:dyDescent="0.3">
      <c r="A122" s="4">
        <v>11460012</v>
      </c>
      <c r="B122" s="4" t="str">
        <f>VLOOKUP(A122,Param!A:B,2,FALSE)</f>
        <v>TT PRAYSSACOIS</v>
      </c>
      <c r="C122" s="2">
        <f>LTN!C122+LPN!C122</f>
        <v>26</v>
      </c>
      <c r="D122" s="2">
        <f>LTN!D122+LPN!D122</f>
        <v>7</v>
      </c>
      <c r="E122" s="2">
        <f>LTN!E122+LPN!E122</f>
        <v>33</v>
      </c>
      <c r="F122" s="43">
        <f>LTN!F122+LPN!F122</f>
        <v>0</v>
      </c>
      <c r="G122" s="43">
        <f>LTN!G122+LPN!G122</f>
        <v>0</v>
      </c>
      <c r="H122" s="43">
        <f>LTN!H122+LPN!H122</f>
        <v>0</v>
      </c>
      <c r="I122" s="43">
        <f>LTN!I122+LPN!I122</f>
        <v>0</v>
      </c>
      <c r="J122" s="43">
        <f>LTN!J122+LPN!J122</f>
        <v>0</v>
      </c>
      <c r="K122" s="43">
        <f>LTN!K122+LPN!K122</f>
        <v>0</v>
      </c>
      <c r="L122" s="43">
        <f>LTN!L122+LPN!L122</f>
        <v>1</v>
      </c>
      <c r="M122" s="43">
        <f>LTN!M122+LPN!M122</f>
        <v>0</v>
      </c>
      <c r="N122" s="43">
        <f>LTN!N122+LPN!N122</f>
        <v>1</v>
      </c>
      <c r="O122" s="43">
        <f>LTN!O122+LPN!O122</f>
        <v>0</v>
      </c>
      <c r="P122" s="43">
        <f>LTN!P122+LPN!P122</f>
        <v>2</v>
      </c>
      <c r="Q122" s="43">
        <f>LTN!Q122+LPN!Q122</f>
        <v>1</v>
      </c>
      <c r="R122" s="43">
        <f>LTN!R122+LPN!R122</f>
        <v>22</v>
      </c>
      <c r="S122" s="43">
        <f>LTN!S122+LPN!S122</f>
        <v>6</v>
      </c>
      <c r="T122" s="1" t="str">
        <f>VLOOKUP(B122,Param!B:E,4,FALSE)</f>
        <v>Lot</v>
      </c>
      <c r="U122" s="1">
        <f t="shared" si="18"/>
        <v>0</v>
      </c>
      <c r="V122" s="1">
        <f t="shared" si="19"/>
        <v>0</v>
      </c>
      <c r="W122" s="1">
        <f t="shared" si="20"/>
        <v>0</v>
      </c>
      <c r="X122" s="1">
        <f t="shared" si="21"/>
        <v>1</v>
      </c>
      <c r="Y122" s="1">
        <f t="shared" si="22"/>
        <v>1</v>
      </c>
      <c r="Z122" s="1">
        <f t="shared" si="23"/>
        <v>3</v>
      </c>
      <c r="AA122" s="1">
        <f t="shared" si="24"/>
        <v>28</v>
      </c>
      <c r="AC122" s="1">
        <f t="shared" si="25"/>
        <v>26</v>
      </c>
      <c r="AD122" s="1">
        <f t="shared" si="26"/>
        <v>7</v>
      </c>
    </row>
    <row r="123" spans="1:30" ht="15.9" customHeight="1" x14ac:dyDescent="0.3">
      <c r="A123" s="4">
        <v>11460017</v>
      </c>
      <c r="B123" s="4" t="str">
        <f>VLOOKUP(A123,Param!A:B,2,FALSE)</f>
        <v>TT BRETENOUX-BIARS</v>
      </c>
      <c r="C123" s="2">
        <f>LTN!C123+LPN!C123</f>
        <v>31</v>
      </c>
      <c r="D123" s="2">
        <f>LTN!D123+LPN!D123</f>
        <v>3</v>
      </c>
      <c r="E123" s="2">
        <f>LTN!E123+LPN!E123</f>
        <v>34</v>
      </c>
      <c r="F123" s="43">
        <f>LTN!F123+LPN!F123</f>
        <v>1</v>
      </c>
      <c r="G123" s="43">
        <f>LTN!G123+LPN!G123</f>
        <v>0</v>
      </c>
      <c r="H123" s="43">
        <f>LTN!H123+LPN!H123</f>
        <v>5</v>
      </c>
      <c r="I123" s="43">
        <f>LTN!I123+LPN!I123</f>
        <v>0</v>
      </c>
      <c r="J123" s="43">
        <f>LTN!J123+LPN!J123</f>
        <v>3</v>
      </c>
      <c r="K123" s="43">
        <f>LTN!K123+LPN!K123</f>
        <v>1</v>
      </c>
      <c r="L123" s="43">
        <f>LTN!L123+LPN!L123</f>
        <v>6</v>
      </c>
      <c r="M123" s="43">
        <f>LTN!M123+LPN!M123</f>
        <v>1</v>
      </c>
      <c r="N123" s="43">
        <f>LTN!N123+LPN!N123</f>
        <v>0</v>
      </c>
      <c r="O123" s="43">
        <f>LTN!O123+LPN!O123</f>
        <v>0</v>
      </c>
      <c r="P123" s="43">
        <f>LTN!P123+LPN!P123</f>
        <v>4</v>
      </c>
      <c r="Q123" s="43">
        <f>LTN!Q123+LPN!Q123</f>
        <v>0</v>
      </c>
      <c r="R123" s="43">
        <f>LTN!R123+LPN!R123</f>
        <v>12</v>
      </c>
      <c r="S123" s="43">
        <f>LTN!S123+LPN!S123</f>
        <v>1</v>
      </c>
      <c r="T123" s="1" t="str">
        <f>VLOOKUP(B123,Param!B:E,4,FALSE)</f>
        <v>Lot</v>
      </c>
      <c r="U123" s="1">
        <f t="shared" si="18"/>
        <v>1</v>
      </c>
      <c r="V123" s="1">
        <f t="shared" si="19"/>
        <v>5</v>
      </c>
      <c r="W123" s="1">
        <f t="shared" si="20"/>
        <v>4</v>
      </c>
      <c r="X123" s="1">
        <f t="shared" si="21"/>
        <v>7</v>
      </c>
      <c r="Y123" s="1">
        <f t="shared" si="22"/>
        <v>0</v>
      </c>
      <c r="Z123" s="1">
        <f t="shared" si="23"/>
        <v>4</v>
      </c>
      <c r="AA123" s="1">
        <f t="shared" si="24"/>
        <v>13</v>
      </c>
      <c r="AC123" s="1">
        <f t="shared" si="25"/>
        <v>31</v>
      </c>
      <c r="AD123" s="1">
        <f t="shared" si="26"/>
        <v>3</v>
      </c>
    </row>
    <row r="124" spans="1:30" ht="15.9" customHeight="1" x14ac:dyDescent="0.3">
      <c r="A124" s="4">
        <v>11460021</v>
      </c>
      <c r="B124" s="4" t="str">
        <f>VLOOKUP(A124,Param!A:B,2,FALSE)</f>
        <v>Tennis de Table de Reignac</v>
      </c>
      <c r="C124" s="2">
        <f>LTN!C124+LPN!C124</f>
        <v>56</v>
      </c>
      <c r="D124" s="2">
        <f>LTN!D124+LPN!D124</f>
        <v>7</v>
      </c>
      <c r="E124" s="2">
        <f>LTN!E124+LPN!E124</f>
        <v>63</v>
      </c>
      <c r="F124" s="43">
        <f>LTN!F124+LPN!F124</f>
        <v>0</v>
      </c>
      <c r="G124" s="43">
        <f>LTN!G124+LPN!G124</f>
        <v>0</v>
      </c>
      <c r="H124" s="43">
        <f>LTN!H124+LPN!H124</f>
        <v>1</v>
      </c>
      <c r="I124" s="43">
        <f>LTN!I124+LPN!I124</f>
        <v>0</v>
      </c>
      <c r="J124" s="43">
        <f>LTN!J124+LPN!J124</f>
        <v>8</v>
      </c>
      <c r="K124" s="43">
        <f>LTN!K124+LPN!K124</f>
        <v>0</v>
      </c>
      <c r="L124" s="43">
        <f>LTN!L124+LPN!L124</f>
        <v>11</v>
      </c>
      <c r="M124" s="43">
        <f>LTN!M124+LPN!M124</f>
        <v>1</v>
      </c>
      <c r="N124" s="43">
        <f>LTN!N124+LPN!N124</f>
        <v>2</v>
      </c>
      <c r="O124" s="43">
        <f>LTN!O124+LPN!O124</f>
        <v>1</v>
      </c>
      <c r="P124" s="43">
        <f>LTN!P124+LPN!P124</f>
        <v>12</v>
      </c>
      <c r="Q124" s="43">
        <f>LTN!Q124+LPN!Q124</f>
        <v>2</v>
      </c>
      <c r="R124" s="43">
        <f>LTN!R124+LPN!R124</f>
        <v>22</v>
      </c>
      <c r="S124" s="43">
        <f>LTN!S124+LPN!S124</f>
        <v>3</v>
      </c>
      <c r="T124" s="1" t="str">
        <f>VLOOKUP(B124,Param!B:E,4,FALSE)</f>
        <v>Lot</v>
      </c>
      <c r="U124" s="1">
        <f t="shared" ref="U124:U173" si="36">F124+G124</f>
        <v>0</v>
      </c>
      <c r="V124" s="1">
        <f t="shared" ref="V124:V173" si="37">I124+H124</f>
        <v>1</v>
      </c>
      <c r="W124" s="1">
        <f t="shared" ref="W124:W173" si="38">J124+K124</f>
        <v>8</v>
      </c>
      <c r="X124" s="1">
        <f t="shared" ref="X124:X173" si="39">L124+M124</f>
        <v>12</v>
      </c>
      <c r="Y124" s="1">
        <f t="shared" ref="Y124:Y173" si="40">N124+O124</f>
        <v>3</v>
      </c>
      <c r="Z124" s="1">
        <f t="shared" ref="Z124:Z173" si="41">P124+Q124</f>
        <v>14</v>
      </c>
      <c r="AA124" s="1">
        <f t="shared" ref="AA124:AA173" si="42">R124+S124</f>
        <v>25</v>
      </c>
      <c r="AC124" s="1">
        <f t="shared" ref="AC124:AC173" si="43">C124</f>
        <v>56</v>
      </c>
      <c r="AD124" s="1">
        <f t="shared" ref="AD124:AD173" si="44">D124</f>
        <v>7</v>
      </c>
    </row>
    <row r="125" spans="1:30" ht="15.9" customHeight="1" x14ac:dyDescent="0.3">
      <c r="A125" s="4">
        <v>11460022</v>
      </c>
      <c r="B125" s="4" t="str">
        <f>VLOOKUP(A125,Param!A:B,2,FALSE)</f>
        <v>SOUILLAC ATHLE 46 TT</v>
      </c>
      <c r="C125" s="2">
        <f>LTN!C125+LPN!C125</f>
        <v>7</v>
      </c>
      <c r="D125" s="2">
        <f>LTN!D125+LPN!D125</f>
        <v>1</v>
      </c>
      <c r="E125" s="2">
        <f>LTN!E125+LPN!E125</f>
        <v>8</v>
      </c>
      <c r="F125" s="43">
        <f>LTN!F125+LPN!F125</f>
        <v>0</v>
      </c>
      <c r="G125" s="43">
        <f>LTN!G125+LPN!G125</f>
        <v>0</v>
      </c>
      <c r="H125" s="43">
        <f>LTN!H125+LPN!H125</f>
        <v>0</v>
      </c>
      <c r="I125" s="43">
        <f>LTN!I125+LPN!I125</f>
        <v>0</v>
      </c>
      <c r="J125" s="43">
        <f>LTN!J125+LPN!J125</f>
        <v>0</v>
      </c>
      <c r="K125" s="43">
        <f>LTN!K125+LPN!K125</f>
        <v>0</v>
      </c>
      <c r="L125" s="43">
        <f>LTN!L125+LPN!L125</f>
        <v>1</v>
      </c>
      <c r="M125" s="43">
        <f>LTN!M125+LPN!M125</f>
        <v>0</v>
      </c>
      <c r="N125" s="43">
        <f>LTN!N125+LPN!N125</f>
        <v>0</v>
      </c>
      <c r="O125" s="43">
        <f>LTN!O125+LPN!O125</f>
        <v>0</v>
      </c>
      <c r="P125" s="43">
        <f>LTN!P125+LPN!P125</f>
        <v>2</v>
      </c>
      <c r="Q125" s="43">
        <f>LTN!Q125+LPN!Q125</f>
        <v>0</v>
      </c>
      <c r="R125" s="43">
        <f>LTN!R125+LPN!R125</f>
        <v>4</v>
      </c>
      <c r="S125" s="43">
        <f>LTN!S125+LPN!S125</f>
        <v>1</v>
      </c>
      <c r="T125" s="1" t="str">
        <f>VLOOKUP(B125,Param!B:E,4,FALSE)</f>
        <v>Lot</v>
      </c>
      <c r="U125" s="1">
        <f t="shared" si="36"/>
        <v>0</v>
      </c>
      <c r="V125" s="1">
        <f t="shared" si="37"/>
        <v>0</v>
      </c>
      <c r="W125" s="1">
        <f t="shared" si="38"/>
        <v>0</v>
      </c>
      <c r="X125" s="1">
        <f t="shared" si="39"/>
        <v>1</v>
      </c>
      <c r="Y125" s="1">
        <f t="shared" si="40"/>
        <v>0</v>
      </c>
      <c r="Z125" s="1">
        <f t="shared" si="41"/>
        <v>2</v>
      </c>
      <c r="AA125" s="1">
        <f t="shared" si="42"/>
        <v>5</v>
      </c>
      <c r="AC125" s="1">
        <f t="shared" si="43"/>
        <v>7</v>
      </c>
      <c r="AD125" s="1">
        <f t="shared" si="44"/>
        <v>1</v>
      </c>
    </row>
    <row r="126" spans="1:30" ht="15.9" customHeight="1" x14ac:dyDescent="0.3">
      <c r="A126" s="4">
        <v>11460023</v>
      </c>
      <c r="B126" s="4" t="str">
        <f>VLOOKUP(A126,Param!A:B,2,FALSE)</f>
        <v>MJC GOURDON TT</v>
      </c>
      <c r="C126" s="2">
        <f>LTN!C126+LPN!C126</f>
        <v>14</v>
      </c>
      <c r="D126" s="2">
        <f>LTN!D126+LPN!D126</f>
        <v>4</v>
      </c>
      <c r="E126" s="2">
        <f>LTN!E126+LPN!E126</f>
        <v>18</v>
      </c>
      <c r="F126" s="43">
        <f>LTN!F126+LPN!F126</f>
        <v>0</v>
      </c>
      <c r="G126" s="43">
        <f>LTN!G126+LPN!G126</f>
        <v>0</v>
      </c>
      <c r="H126" s="43">
        <f>LTN!H126+LPN!H126</f>
        <v>0</v>
      </c>
      <c r="I126" s="43">
        <f>LTN!I126+LPN!I126</f>
        <v>0</v>
      </c>
      <c r="J126" s="43">
        <f>LTN!J126+LPN!J126</f>
        <v>0</v>
      </c>
      <c r="K126" s="43">
        <f>LTN!K126+LPN!K126</f>
        <v>0</v>
      </c>
      <c r="L126" s="43">
        <f>LTN!L126+LPN!L126</f>
        <v>1</v>
      </c>
      <c r="M126" s="43">
        <f>LTN!M126+LPN!M126</f>
        <v>0</v>
      </c>
      <c r="N126" s="43">
        <f>LTN!N126+LPN!N126</f>
        <v>0</v>
      </c>
      <c r="O126" s="43">
        <f>LTN!O126+LPN!O126</f>
        <v>1</v>
      </c>
      <c r="P126" s="43">
        <f>LTN!P126+LPN!P126</f>
        <v>3</v>
      </c>
      <c r="Q126" s="43">
        <f>LTN!Q126+LPN!Q126</f>
        <v>2</v>
      </c>
      <c r="R126" s="43">
        <f>LTN!R126+LPN!R126</f>
        <v>10</v>
      </c>
      <c r="S126" s="43">
        <f>LTN!S126+LPN!S126</f>
        <v>1</v>
      </c>
      <c r="T126" s="1" t="str">
        <f>VLOOKUP(B126,Param!B:E,4,FALSE)</f>
        <v>Lot</v>
      </c>
      <c r="U126" s="1">
        <f t="shared" si="36"/>
        <v>0</v>
      </c>
      <c r="V126" s="1">
        <f t="shared" si="37"/>
        <v>0</v>
      </c>
      <c r="W126" s="1">
        <f t="shared" si="38"/>
        <v>0</v>
      </c>
      <c r="X126" s="1">
        <f t="shared" si="39"/>
        <v>1</v>
      </c>
      <c r="Y126" s="1">
        <f t="shared" si="40"/>
        <v>1</v>
      </c>
      <c r="Z126" s="1">
        <f t="shared" si="41"/>
        <v>5</v>
      </c>
      <c r="AA126" s="1">
        <f t="shared" si="42"/>
        <v>11</v>
      </c>
      <c r="AC126" s="1">
        <f t="shared" si="43"/>
        <v>14</v>
      </c>
      <c r="AD126" s="1">
        <f t="shared" si="44"/>
        <v>4</v>
      </c>
    </row>
    <row r="127" spans="1:30" ht="15.9" customHeight="1" x14ac:dyDescent="0.3">
      <c r="A127" s="4">
        <v>11460024</v>
      </c>
      <c r="B127" s="4" t="str">
        <f>VLOOKUP(A127,Param!A:B,2,FALSE)</f>
        <v>TT CRESSENSACOIS</v>
      </c>
      <c r="C127" s="2">
        <f>LTN!C127+LPN!C127</f>
        <v>23</v>
      </c>
      <c r="D127" s="2">
        <f>LTN!D127+LPN!D127</f>
        <v>1</v>
      </c>
      <c r="E127" s="2">
        <f>LTN!E127+LPN!E127</f>
        <v>24</v>
      </c>
      <c r="F127" s="43">
        <f>LTN!F127+LPN!F127</f>
        <v>1</v>
      </c>
      <c r="G127" s="43">
        <f>LTN!G127+LPN!G127</f>
        <v>0</v>
      </c>
      <c r="H127" s="43">
        <f>LTN!H127+LPN!H127</f>
        <v>0</v>
      </c>
      <c r="I127" s="43">
        <f>LTN!I127+LPN!I127</f>
        <v>1</v>
      </c>
      <c r="J127" s="43">
        <f>LTN!J127+LPN!J127</f>
        <v>4</v>
      </c>
      <c r="K127" s="43">
        <f>LTN!K127+LPN!K127</f>
        <v>0</v>
      </c>
      <c r="L127" s="43">
        <f>LTN!L127+LPN!L127</f>
        <v>2</v>
      </c>
      <c r="M127" s="43">
        <f>LTN!M127+LPN!M127</f>
        <v>0</v>
      </c>
      <c r="N127" s="43">
        <f>LTN!N127+LPN!N127</f>
        <v>2</v>
      </c>
      <c r="O127" s="43">
        <f>LTN!O127+LPN!O127</f>
        <v>0</v>
      </c>
      <c r="P127" s="43">
        <f>LTN!P127+LPN!P127</f>
        <v>2</v>
      </c>
      <c r="Q127" s="43">
        <f>LTN!Q127+LPN!Q127</f>
        <v>0</v>
      </c>
      <c r="R127" s="43">
        <f>LTN!R127+LPN!R127</f>
        <v>12</v>
      </c>
      <c r="S127" s="43">
        <f>LTN!S127+LPN!S127</f>
        <v>0</v>
      </c>
      <c r="T127" s="1" t="str">
        <f>VLOOKUP(B127,Param!B:E,4,FALSE)</f>
        <v>Lot</v>
      </c>
      <c r="U127" s="1">
        <f t="shared" si="36"/>
        <v>1</v>
      </c>
      <c r="V127" s="1">
        <f t="shared" si="37"/>
        <v>1</v>
      </c>
      <c r="W127" s="1">
        <f t="shared" si="38"/>
        <v>4</v>
      </c>
      <c r="X127" s="1">
        <f t="shared" si="39"/>
        <v>2</v>
      </c>
      <c r="Y127" s="1">
        <f t="shared" si="40"/>
        <v>2</v>
      </c>
      <c r="Z127" s="1">
        <f t="shared" si="41"/>
        <v>2</v>
      </c>
      <c r="AA127" s="1">
        <f t="shared" si="42"/>
        <v>12</v>
      </c>
      <c r="AC127" s="1">
        <f t="shared" si="43"/>
        <v>23</v>
      </c>
      <c r="AD127" s="1">
        <f t="shared" si="44"/>
        <v>1</v>
      </c>
    </row>
    <row r="128" spans="1:30" ht="15.9" customHeight="1" x14ac:dyDescent="0.3">
      <c r="A128" s="4">
        <v>11460027</v>
      </c>
      <c r="B128" s="4" t="str">
        <f>VLOOKUP(A128,Param!A:B,2,FALSE)</f>
        <v>FIGEAC SAINT-CERE T.T</v>
      </c>
      <c r="C128" s="2">
        <f>LTN!C128+LPN!C128</f>
        <v>46</v>
      </c>
      <c r="D128" s="2">
        <f>LTN!D128+LPN!D128</f>
        <v>5</v>
      </c>
      <c r="E128" s="2">
        <f>LTN!E128+LPN!E128</f>
        <v>51</v>
      </c>
      <c r="F128" s="43">
        <f>LTN!F128+LPN!F128</f>
        <v>0</v>
      </c>
      <c r="G128" s="43">
        <f>LTN!G128+LPN!G128</f>
        <v>0</v>
      </c>
      <c r="H128" s="43">
        <f>LTN!H128+LPN!H128</f>
        <v>4</v>
      </c>
      <c r="I128" s="43">
        <f>LTN!I128+LPN!I128</f>
        <v>0</v>
      </c>
      <c r="J128" s="43">
        <f>LTN!J128+LPN!J128</f>
        <v>12</v>
      </c>
      <c r="K128" s="43">
        <f>LTN!K128+LPN!K128</f>
        <v>0</v>
      </c>
      <c r="L128" s="43">
        <f>LTN!L128+LPN!L128</f>
        <v>5</v>
      </c>
      <c r="M128" s="43">
        <f>LTN!M128+LPN!M128</f>
        <v>0</v>
      </c>
      <c r="N128" s="43">
        <f>LTN!N128+LPN!N128</f>
        <v>0</v>
      </c>
      <c r="O128" s="43">
        <f>LTN!O128+LPN!O128</f>
        <v>0</v>
      </c>
      <c r="P128" s="43">
        <f>LTN!P128+LPN!P128</f>
        <v>5</v>
      </c>
      <c r="Q128" s="43">
        <f>LTN!Q128+LPN!Q128</f>
        <v>2</v>
      </c>
      <c r="R128" s="43">
        <f>LTN!R128+LPN!R128</f>
        <v>20</v>
      </c>
      <c r="S128" s="43">
        <f>LTN!S128+LPN!S128</f>
        <v>3</v>
      </c>
      <c r="T128" s="1" t="str">
        <f>VLOOKUP(B128,Param!B:E,4,FALSE)</f>
        <v>Lot</v>
      </c>
      <c r="U128" s="1">
        <f t="shared" si="36"/>
        <v>0</v>
      </c>
      <c r="V128" s="1">
        <f t="shared" si="37"/>
        <v>4</v>
      </c>
      <c r="W128" s="1">
        <f t="shared" si="38"/>
        <v>12</v>
      </c>
      <c r="X128" s="1">
        <f t="shared" si="39"/>
        <v>5</v>
      </c>
      <c r="Y128" s="1">
        <f t="shared" si="40"/>
        <v>0</v>
      </c>
      <c r="Z128" s="1">
        <f t="shared" si="41"/>
        <v>7</v>
      </c>
      <c r="AA128" s="1">
        <f t="shared" si="42"/>
        <v>23</v>
      </c>
      <c r="AC128" s="1">
        <f t="shared" si="43"/>
        <v>46</v>
      </c>
      <c r="AD128" s="1">
        <f t="shared" si="44"/>
        <v>5</v>
      </c>
    </row>
    <row r="129" spans="1:30" ht="15.9" customHeight="1" x14ac:dyDescent="0.3">
      <c r="A129" s="4">
        <v>11460028</v>
      </c>
      <c r="B129" s="4" t="str">
        <f>VLOOKUP(A129,Param!A:B,2,FALSE)</f>
        <v>Ping Salviacois -Tennis de table</v>
      </c>
      <c r="C129" s="2">
        <f>LTN!C129+LPN!C129</f>
        <v>26</v>
      </c>
      <c r="D129" s="2">
        <f>LTN!D129+LPN!D129</f>
        <v>5</v>
      </c>
      <c r="E129" s="2">
        <f>LTN!E129+LPN!E129</f>
        <v>31</v>
      </c>
      <c r="F129" s="43">
        <f>LTN!F129+LPN!F129</f>
        <v>0</v>
      </c>
      <c r="G129" s="43">
        <f>LTN!G129+LPN!G129</f>
        <v>0</v>
      </c>
      <c r="H129" s="43">
        <f>LTN!H129+LPN!H129</f>
        <v>1</v>
      </c>
      <c r="I129" s="43">
        <f>LTN!I129+LPN!I129</f>
        <v>0</v>
      </c>
      <c r="J129" s="43">
        <f>LTN!J129+LPN!J129</f>
        <v>3</v>
      </c>
      <c r="K129" s="43">
        <f>LTN!K129+LPN!K129</f>
        <v>2</v>
      </c>
      <c r="L129" s="43">
        <f>LTN!L129+LPN!L129</f>
        <v>5</v>
      </c>
      <c r="M129" s="43">
        <f>LTN!M129+LPN!M129</f>
        <v>0</v>
      </c>
      <c r="N129" s="43">
        <f>LTN!N129+LPN!N129</f>
        <v>0</v>
      </c>
      <c r="O129" s="43">
        <f>LTN!O129+LPN!O129</f>
        <v>0</v>
      </c>
      <c r="P129" s="43">
        <f>LTN!P129+LPN!P129</f>
        <v>4</v>
      </c>
      <c r="Q129" s="43">
        <f>LTN!Q129+LPN!Q129</f>
        <v>0</v>
      </c>
      <c r="R129" s="43">
        <f>LTN!R129+LPN!R129</f>
        <v>13</v>
      </c>
      <c r="S129" s="43">
        <f>LTN!S129+LPN!S129</f>
        <v>3</v>
      </c>
      <c r="T129" s="1" t="str">
        <f>VLOOKUP(B129,Param!B:E,4,FALSE)</f>
        <v>Lot</v>
      </c>
      <c r="U129" s="1">
        <f t="shared" si="36"/>
        <v>0</v>
      </c>
      <c r="V129" s="1">
        <f t="shared" si="37"/>
        <v>1</v>
      </c>
      <c r="W129" s="1">
        <f t="shared" si="38"/>
        <v>5</v>
      </c>
      <c r="X129" s="1">
        <f t="shared" si="39"/>
        <v>5</v>
      </c>
      <c r="Y129" s="1">
        <f t="shared" si="40"/>
        <v>0</v>
      </c>
      <c r="Z129" s="1">
        <f t="shared" si="41"/>
        <v>4</v>
      </c>
      <c r="AA129" s="1">
        <f t="shared" si="42"/>
        <v>16</v>
      </c>
      <c r="AC129" s="1">
        <f t="shared" si="43"/>
        <v>26</v>
      </c>
      <c r="AD129" s="1">
        <f t="shared" si="44"/>
        <v>5</v>
      </c>
    </row>
    <row r="130" spans="1:30" ht="15.9" customHeight="1" x14ac:dyDescent="0.3">
      <c r="A130" s="4">
        <v>11460029</v>
      </c>
      <c r="B130" s="4" t="str">
        <f>VLOOKUP(A130,Param!A:B,2,FALSE)</f>
        <v>BEDUER FAYCELLES PING</v>
      </c>
      <c r="C130" s="2">
        <f>LTN!C130+LPN!C130</f>
        <v>46</v>
      </c>
      <c r="D130" s="2">
        <f>LTN!D130+LPN!D130</f>
        <v>19</v>
      </c>
      <c r="E130" s="2">
        <f>LTN!E130+LPN!E130</f>
        <v>65</v>
      </c>
      <c r="F130" s="43">
        <f>LTN!F130+LPN!F130</f>
        <v>3</v>
      </c>
      <c r="G130" s="43">
        <f>LTN!G130+LPN!G130</f>
        <v>0</v>
      </c>
      <c r="H130" s="43">
        <f>LTN!H130+LPN!H130</f>
        <v>7</v>
      </c>
      <c r="I130" s="43">
        <f>LTN!I130+LPN!I130</f>
        <v>4</v>
      </c>
      <c r="J130" s="43">
        <f>LTN!J130+LPN!J130</f>
        <v>5</v>
      </c>
      <c r="K130" s="43">
        <f>LTN!K130+LPN!K130</f>
        <v>5</v>
      </c>
      <c r="L130" s="43">
        <f>LTN!L130+LPN!L130</f>
        <v>4</v>
      </c>
      <c r="M130" s="43">
        <f>LTN!M130+LPN!M130</f>
        <v>0</v>
      </c>
      <c r="N130" s="43">
        <f>LTN!N130+LPN!N130</f>
        <v>3</v>
      </c>
      <c r="O130" s="43">
        <f>LTN!O130+LPN!O130</f>
        <v>0</v>
      </c>
      <c r="P130" s="43">
        <f>LTN!P130+LPN!P130</f>
        <v>1</v>
      </c>
      <c r="Q130" s="43">
        <f>LTN!Q130+LPN!Q130</f>
        <v>0</v>
      </c>
      <c r="R130" s="43">
        <f>LTN!R130+LPN!R130</f>
        <v>23</v>
      </c>
      <c r="S130" s="43">
        <f>LTN!S130+LPN!S130</f>
        <v>10</v>
      </c>
      <c r="T130" s="1" t="str">
        <f>VLOOKUP(B130,Param!B:E,4,FALSE)</f>
        <v>Lot</v>
      </c>
      <c r="U130" s="1">
        <f t="shared" si="36"/>
        <v>3</v>
      </c>
      <c r="V130" s="1">
        <f t="shared" si="37"/>
        <v>11</v>
      </c>
      <c r="W130" s="1">
        <f t="shared" si="38"/>
        <v>10</v>
      </c>
      <c r="X130" s="1">
        <f t="shared" si="39"/>
        <v>4</v>
      </c>
      <c r="Y130" s="1">
        <f t="shared" si="40"/>
        <v>3</v>
      </c>
      <c r="Z130" s="1">
        <f t="shared" si="41"/>
        <v>1</v>
      </c>
      <c r="AA130" s="1">
        <f t="shared" si="42"/>
        <v>33</v>
      </c>
      <c r="AC130" s="1">
        <f t="shared" si="43"/>
        <v>46</v>
      </c>
      <c r="AD130" s="1">
        <f t="shared" si="44"/>
        <v>19</v>
      </c>
    </row>
    <row r="131" spans="1:30" ht="15.9" customHeight="1" x14ac:dyDescent="0.3">
      <c r="A131" s="4">
        <v>11480006</v>
      </c>
      <c r="B131" s="4" t="str">
        <f>VLOOKUP(A131,Param!A:B,2,FALSE)</f>
        <v>MARVEJOLS TT</v>
      </c>
      <c r="C131" s="2">
        <f>LTN!C131+LPN!C131</f>
        <v>24</v>
      </c>
      <c r="D131" s="2">
        <f>LTN!D131+LPN!D131</f>
        <v>7</v>
      </c>
      <c r="E131" s="2">
        <f>LTN!E131+LPN!E131</f>
        <v>31</v>
      </c>
      <c r="F131" s="43">
        <f>LTN!F131+LPN!F131</f>
        <v>0</v>
      </c>
      <c r="G131" s="43">
        <f>LTN!G131+LPN!G131</f>
        <v>0</v>
      </c>
      <c r="H131" s="43">
        <f>LTN!H131+LPN!H131</f>
        <v>0</v>
      </c>
      <c r="I131" s="43">
        <f>LTN!I131+LPN!I131</f>
        <v>0</v>
      </c>
      <c r="J131" s="43">
        <f>LTN!J131+LPN!J131</f>
        <v>3</v>
      </c>
      <c r="K131" s="43">
        <f>LTN!K131+LPN!K131</f>
        <v>1</v>
      </c>
      <c r="L131" s="43">
        <f>LTN!L131+LPN!L131</f>
        <v>3</v>
      </c>
      <c r="M131" s="43">
        <f>LTN!M131+LPN!M131</f>
        <v>0</v>
      </c>
      <c r="N131" s="43">
        <f>LTN!N131+LPN!N131</f>
        <v>2</v>
      </c>
      <c r="O131" s="43">
        <f>LTN!O131+LPN!O131</f>
        <v>0</v>
      </c>
      <c r="P131" s="43">
        <f>LTN!P131+LPN!P131</f>
        <v>6</v>
      </c>
      <c r="Q131" s="43">
        <f>LTN!Q131+LPN!Q131</f>
        <v>4</v>
      </c>
      <c r="R131" s="43">
        <f>LTN!R131+LPN!R131</f>
        <v>10</v>
      </c>
      <c r="S131" s="43">
        <f>LTN!S131+LPN!S131</f>
        <v>2</v>
      </c>
      <c r="T131" s="1" t="str">
        <f>VLOOKUP(B131,Param!B:E,4,FALSE)</f>
        <v>Lozère</v>
      </c>
      <c r="U131" s="1">
        <f t="shared" si="36"/>
        <v>0</v>
      </c>
      <c r="V131" s="1">
        <f t="shared" si="37"/>
        <v>0</v>
      </c>
      <c r="W131" s="1">
        <f t="shared" si="38"/>
        <v>4</v>
      </c>
      <c r="X131" s="1">
        <f t="shared" si="39"/>
        <v>3</v>
      </c>
      <c r="Y131" s="1">
        <f t="shared" si="40"/>
        <v>2</v>
      </c>
      <c r="Z131" s="1">
        <f t="shared" si="41"/>
        <v>10</v>
      </c>
      <c r="AA131" s="1">
        <f t="shared" si="42"/>
        <v>12</v>
      </c>
      <c r="AC131" s="1">
        <f t="shared" si="43"/>
        <v>24</v>
      </c>
      <c r="AD131" s="1">
        <f t="shared" si="44"/>
        <v>7</v>
      </c>
    </row>
    <row r="132" spans="1:30" ht="15.9" customHeight="1" x14ac:dyDescent="0.3">
      <c r="A132" s="4">
        <v>11480020</v>
      </c>
      <c r="B132" s="4" t="str">
        <f>VLOOKUP(A132,Param!A:B,2,FALSE)</f>
        <v>ST CHELY TT</v>
      </c>
      <c r="C132" s="2">
        <f>LTN!C132+LPN!C132</f>
        <v>34</v>
      </c>
      <c r="D132" s="2">
        <f>LTN!D132+LPN!D132</f>
        <v>2</v>
      </c>
      <c r="E132" s="2">
        <f>LTN!E132+LPN!E132</f>
        <v>36</v>
      </c>
      <c r="F132" s="43">
        <f>LTN!F132+LPN!F132</f>
        <v>0</v>
      </c>
      <c r="G132" s="43">
        <f>LTN!G132+LPN!G132</f>
        <v>0</v>
      </c>
      <c r="H132" s="43">
        <f>LTN!H132+LPN!H132</f>
        <v>0</v>
      </c>
      <c r="I132" s="43">
        <f>LTN!I132+LPN!I132</f>
        <v>0</v>
      </c>
      <c r="J132" s="43">
        <f>LTN!J132+LPN!J132</f>
        <v>2</v>
      </c>
      <c r="K132" s="43">
        <f>LTN!K132+LPN!K132</f>
        <v>0</v>
      </c>
      <c r="L132" s="43">
        <f>LTN!L132+LPN!L132</f>
        <v>1</v>
      </c>
      <c r="M132" s="43">
        <f>LTN!M132+LPN!M132</f>
        <v>0</v>
      </c>
      <c r="N132" s="43">
        <f>LTN!N132+LPN!N132</f>
        <v>4</v>
      </c>
      <c r="O132" s="43">
        <f>LTN!O132+LPN!O132</f>
        <v>0</v>
      </c>
      <c r="P132" s="43">
        <f>LTN!P132+LPN!P132</f>
        <v>9</v>
      </c>
      <c r="Q132" s="43">
        <f>LTN!Q132+LPN!Q132</f>
        <v>1</v>
      </c>
      <c r="R132" s="43">
        <f>LTN!R132+LPN!R132</f>
        <v>18</v>
      </c>
      <c r="S132" s="43">
        <f>LTN!S132+LPN!S132</f>
        <v>1</v>
      </c>
      <c r="T132" s="1" t="str">
        <f>VLOOKUP(B132,Param!B:E,4,FALSE)</f>
        <v>Lozère</v>
      </c>
      <c r="U132" s="1">
        <f t="shared" si="36"/>
        <v>0</v>
      </c>
      <c r="V132" s="1">
        <f t="shared" si="37"/>
        <v>0</v>
      </c>
      <c r="W132" s="1">
        <f t="shared" si="38"/>
        <v>2</v>
      </c>
      <c r="X132" s="1">
        <f t="shared" si="39"/>
        <v>1</v>
      </c>
      <c r="Y132" s="1">
        <f t="shared" si="40"/>
        <v>4</v>
      </c>
      <c r="Z132" s="1">
        <f t="shared" si="41"/>
        <v>10</v>
      </c>
      <c r="AA132" s="1">
        <f t="shared" si="42"/>
        <v>19</v>
      </c>
      <c r="AC132" s="1">
        <f t="shared" si="43"/>
        <v>34</v>
      </c>
      <c r="AD132" s="1">
        <f t="shared" si="44"/>
        <v>2</v>
      </c>
    </row>
    <row r="133" spans="1:30" ht="15.9" customHeight="1" x14ac:dyDescent="0.3">
      <c r="A133" s="4">
        <v>11480027</v>
      </c>
      <c r="B133" s="4" t="str">
        <f>VLOOKUP(A133,Param!A:B,2,FALSE)</f>
        <v>EVEIL MENDOIS TENNIS DE TABLE.</v>
      </c>
      <c r="C133" s="2">
        <f>LTN!C133+LPN!C133</f>
        <v>57</v>
      </c>
      <c r="D133" s="2">
        <f>LTN!D133+LPN!D133</f>
        <v>13</v>
      </c>
      <c r="E133" s="2">
        <f>LTN!E133+LPN!E133</f>
        <v>70</v>
      </c>
      <c r="F133" s="43">
        <f>LTN!F133+LPN!F133</f>
        <v>3</v>
      </c>
      <c r="G133" s="43">
        <f>LTN!G133+LPN!G133</f>
        <v>3</v>
      </c>
      <c r="H133" s="43">
        <f>LTN!H133+LPN!H133</f>
        <v>3</v>
      </c>
      <c r="I133" s="43">
        <f>LTN!I133+LPN!I133</f>
        <v>0</v>
      </c>
      <c r="J133" s="43">
        <f>LTN!J133+LPN!J133</f>
        <v>14</v>
      </c>
      <c r="K133" s="43">
        <f>LTN!K133+LPN!K133</f>
        <v>0</v>
      </c>
      <c r="L133" s="43">
        <f>LTN!L133+LPN!L133</f>
        <v>3</v>
      </c>
      <c r="M133" s="43">
        <f>LTN!M133+LPN!M133</f>
        <v>0</v>
      </c>
      <c r="N133" s="43">
        <f>LTN!N133+LPN!N133</f>
        <v>7</v>
      </c>
      <c r="O133" s="43">
        <f>LTN!O133+LPN!O133</f>
        <v>0</v>
      </c>
      <c r="P133" s="43">
        <f>LTN!P133+LPN!P133</f>
        <v>6</v>
      </c>
      <c r="Q133" s="43">
        <f>LTN!Q133+LPN!Q133</f>
        <v>3</v>
      </c>
      <c r="R133" s="43">
        <f>LTN!R133+LPN!R133</f>
        <v>21</v>
      </c>
      <c r="S133" s="43">
        <f>LTN!S133+LPN!S133</f>
        <v>7</v>
      </c>
      <c r="T133" s="1" t="str">
        <f>VLOOKUP(B133,Param!B:E,4,FALSE)</f>
        <v>Lozère</v>
      </c>
      <c r="U133" s="1">
        <f t="shared" si="36"/>
        <v>6</v>
      </c>
      <c r="V133" s="1">
        <f t="shared" si="37"/>
        <v>3</v>
      </c>
      <c r="W133" s="1">
        <f t="shared" si="38"/>
        <v>14</v>
      </c>
      <c r="X133" s="1">
        <f t="shared" si="39"/>
        <v>3</v>
      </c>
      <c r="Y133" s="1">
        <f t="shared" si="40"/>
        <v>7</v>
      </c>
      <c r="Z133" s="1">
        <f t="shared" si="41"/>
        <v>9</v>
      </c>
      <c r="AA133" s="1">
        <f t="shared" si="42"/>
        <v>28</v>
      </c>
      <c r="AC133" s="1">
        <f t="shared" si="43"/>
        <v>57</v>
      </c>
      <c r="AD133" s="1">
        <f t="shared" si="44"/>
        <v>13</v>
      </c>
    </row>
    <row r="134" spans="1:30" ht="15.9" customHeight="1" x14ac:dyDescent="0.3">
      <c r="A134" s="4">
        <v>11480028</v>
      </c>
      <c r="B134" s="4" t="str">
        <f>VLOOKUP(A134,Param!A:B,2,FALSE)</f>
        <v>CANOURGUE TENNIS DE TABLE</v>
      </c>
      <c r="C134" s="2">
        <f>LTN!C134+LPN!C134</f>
        <v>17</v>
      </c>
      <c r="D134" s="2">
        <f>LTN!D134+LPN!D134</f>
        <v>4</v>
      </c>
      <c r="E134" s="2">
        <f>LTN!E134+LPN!E134</f>
        <v>21</v>
      </c>
      <c r="F134" s="43">
        <f>LTN!F134+LPN!F134</f>
        <v>2</v>
      </c>
      <c r="G134" s="43">
        <f>LTN!G134+LPN!G134</f>
        <v>0</v>
      </c>
      <c r="H134" s="43">
        <f>LTN!H134+LPN!H134</f>
        <v>1</v>
      </c>
      <c r="I134" s="43">
        <f>LTN!I134+LPN!I134</f>
        <v>0</v>
      </c>
      <c r="J134" s="43">
        <f>LTN!J134+LPN!J134</f>
        <v>1</v>
      </c>
      <c r="K134" s="43">
        <f>LTN!K134+LPN!K134</f>
        <v>0</v>
      </c>
      <c r="L134" s="43">
        <f>LTN!L134+LPN!L134</f>
        <v>2</v>
      </c>
      <c r="M134" s="43">
        <f>LTN!M134+LPN!M134</f>
        <v>2</v>
      </c>
      <c r="N134" s="43">
        <f>LTN!N134+LPN!N134</f>
        <v>0</v>
      </c>
      <c r="O134" s="43">
        <f>LTN!O134+LPN!O134</f>
        <v>0</v>
      </c>
      <c r="P134" s="43">
        <f>LTN!P134+LPN!P134</f>
        <v>2</v>
      </c>
      <c r="Q134" s="43">
        <f>LTN!Q134+LPN!Q134</f>
        <v>1</v>
      </c>
      <c r="R134" s="43">
        <f>LTN!R134+LPN!R134</f>
        <v>9</v>
      </c>
      <c r="S134" s="43">
        <f>LTN!S134+LPN!S134</f>
        <v>1</v>
      </c>
      <c r="T134" s="1" t="str">
        <f>VLOOKUP(B134,Param!B:E,4,FALSE)</f>
        <v>Lozère</v>
      </c>
      <c r="U134" s="1">
        <f t="shared" si="36"/>
        <v>2</v>
      </c>
      <c r="V134" s="1">
        <f t="shared" si="37"/>
        <v>1</v>
      </c>
      <c r="W134" s="1">
        <f t="shared" si="38"/>
        <v>1</v>
      </c>
      <c r="X134" s="1">
        <f t="shared" si="39"/>
        <v>4</v>
      </c>
      <c r="Y134" s="1">
        <f t="shared" si="40"/>
        <v>0</v>
      </c>
      <c r="Z134" s="1">
        <f t="shared" si="41"/>
        <v>3</v>
      </c>
      <c r="AA134" s="1">
        <f t="shared" si="42"/>
        <v>10</v>
      </c>
      <c r="AC134" s="1">
        <f t="shared" si="43"/>
        <v>17</v>
      </c>
      <c r="AD134" s="1">
        <f t="shared" si="44"/>
        <v>4</v>
      </c>
    </row>
    <row r="135" spans="1:30" ht="15.9" customHeight="1" x14ac:dyDescent="0.3">
      <c r="A135" s="4">
        <v>11480037</v>
      </c>
      <c r="B135" s="4" t="str">
        <f>VLOOKUP(A135,Param!A:B,2,FALSE)</f>
        <v>FOYER RURAL DE LA MALENE</v>
      </c>
      <c r="C135" s="2">
        <f>LTN!C135+LPN!C135</f>
        <v>3</v>
      </c>
      <c r="D135" s="2">
        <f>LTN!D135+LPN!D135</f>
        <v>0</v>
      </c>
      <c r="E135" s="2">
        <f>LTN!E135+LPN!E135</f>
        <v>3</v>
      </c>
      <c r="F135" s="43">
        <f>LTN!F135+LPN!F135</f>
        <v>0</v>
      </c>
      <c r="G135" s="43">
        <f>LTN!G135+LPN!G135</f>
        <v>0</v>
      </c>
      <c r="H135" s="43">
        <f>LTN!H135+LPN!H135</f>
        <v>0</v>
      </c>
      <c r="I135" s="43">
        <f>LTN!I135+LPN!I135</f>
        <v>0</v>
      </c>
      <c r="J135" s="43">
        <f>LTN!J135+LPN!J135</f>
        <v>0</v>
      </c>
      <c r="K135" s="43">
        <f>LTN!K135+LPN!K135</f>
        <v>0</v>
      </c>
      <c r="L135" s="43">
        <f>LTN!L135+LPN!L135</f>
        <v>0</v>
      </c>
      <c r="M135" s="43">
        <f>LTN!M135+LPN!M135</f>
        <v>0</v>
      </c>
      <c r="N135" s="43">
        <f>LTN!N135+LPN!N135</f>
        <v>0</v>
      </c>
      <c r="O135" s="43">
        <f>LTN!O135+LPN!O135</f>
        <v>0</v>
      </c>
      <c r="P135" s="43">
        <f>LTN!P135+LPN!P135</f>
        <v>2</v>
      </c>
      <c r="Q135" s="43">
        <f>LTN!Q135+LPN!Q135</f>
        <v>0</v>
      </c>
      <c r="R135" s="43">
        <f>LTN!R135+LPN!R135</f>
        <v>1</v>
      </c>
      <c r="S135" s="43">
        <f>LTN!S135+LPN!S135</f>
        <v>0</v>
      </c>
      <c r="T135" s="1" t="str">
        <f>VLOOKUP(B135,Param!B:E,4,FALSE)</f>
        <v>Lozère</v>
      </c>
      <c r="U135" s="1">
        <f t="shared" si="36"/>
        <v>0</v>
      </c>
      <c r="V135" s="1">
        <f t="shared" si="37"/>
        <v>0</v>
      </c>
      <c r="W135" s="1">
        <f t="shared" si="38"/>
        <v>0</v>
      </c>
      <c r="X135" s="1">
        <f t="shared" si="39"/>
        <v>0</v>
      </c>
      <c r="Y135" s="1">
        <f t="shared" si="40"/>
        <v>0</v>
      </c>
      <c r="Z135" s="1">
        <f t="shared" si="41"/>
        <v>2</v>
      </c>
      <c r="AA135" s="1">
        <f t="shared" si="42"/>
        <v>1</v>
      </c>
      <c r="AC135" s="1">
        <f t="shared" si="43"/>
        <v>3</v>
      </c>
      <c r="AD135" s="1">
        <f t="shared" si="44"/>
        <v>0</v>
      </c>
    </row>
    <row r="136" spans="1:30" ht="15.9" customHeight="1" x14ac:dyDescent="0.3">
      <c r="A136" s="4">
        <v>11650004</v>
      </c>
      <c r="B136" s="4" t="str">
        <f>VLOOKUP(A136,Param!A:B,2,FALSE)</f>
        <v>E S POUZACAISE</v>
      </c>
      <c r="C136" s="2">
        <f>LTN!C136+LPN!C136</f>
        <v>68</v>
      </c>
      <c r="D136" s="2">
        <f>LTN!D136+LPN!D136</f>
        <v>9</v>
      </c>
      <c r="E136" s="2">
        <f>LTN!E136+LPN!E136</f>
        <v>77</v>
      </c>
      <c r="F136" s="43">
        <f>LTN!F136+LPN!F136</f>
        <v>7</v>
      </c>
      <c r="G136" s="43">
        <f>LTN!G136+LPN!G136</f>
        <v>1</v>
      </c>
      <c r="H136" s="43">
        <f>LTN!H136+LPN!H136</f>
        <v>7</v>
      </c>
      <c r="I136" s="43">
        <f>LTN!I136+LPN!I136</f>
        <v>2</v>
      </c>
      <c r="J136" s="43">
        <f>LTN!J136+LPN!J136</f>
        <v>7</v>
      </c>
      <c r="K136" s="43">
        <f>LTN!K136+LPN!K136</f>
        <v>1</v>
      </c>
      <c r="L136" s="43">
        <f>LTN!L136+LPN!L136</f>
        <v>6</v>
      </c>
      <c r="M136" s="43">
        <f>LTN!M136+LPN!M136</f>
        <v>2</v>
      </c>
      <c r="N136" s="43">
        <f>LTN!N136+LPN!N136</f>
        <v>3</v>
      </c>
      <c r="O136" s="43">
        <f>LTN!O136+LPN!O136</f>
        <v>0</v>
      </c>
      <c r="P136" s="43">
        <f>LTN!P136+LPN!P136</f>
        <v>17</v>
      </c>
      <c r="Q136" s="43">
        <f>LTN!Q136+LPN!Q136</f>
        <v>0</v>
      </c>
      <c r="R136" s="43">
        <f>LTN!R136+LPN!R136</f>
        <v>21</v>
      </c>
      <c r="S136" s="43">
        <f>LTN!S136+LPN!S136</f>
        <v>3</v>
      </c>
      <c r="T136" s="1" t="str">
        <f>VLOOKUP(B136,Param!B:E,4,FALSE)</f>
        <v>Haute Pyrénées</v>
      </c>
      <c r="U136" s="1">
        <f t="shared" si="36"/>
        <v>8</v>
      </c>
      <c r="V136" s="1">
        <f t="shared" si="37"/>
        <v>9</v>
      </c>
      <c r="W136" s="1">
        <f t="shared" si="38"/>
        <v>8</v>
      </c>
      <c r="X136" s="1">
        <f t="shared" si="39"/>
        <v>8</v>
      </c>
      <c r="Y136" s="1">
        <f t="shared" si="40"/>
        <v>3</v>
      </c>
      <c r="Z136" s="1">
        <f t="shared" si="41"/>
        <v>17</v>
      </c>
      <c r="AA136" s="1">
        <f t="shared" si="42"/>
        <v>24</v>
      </c>
      <c r="AC136" s="1">
        <f t="shared" si="43"/>
        <v>68</v>
      </c>
      <c r="AD136" s="1">
        <f t="shared" si="44"/>
        <v>9</v>
      </c>
    </row>
    <row r="137" spans="1:30" ht="15.9" customHeight="1" x14ac:dyDescent="0.3">
      <c r="A137" s="4">
        <v>11650014</v>
      </c>
      <c r="B137" s="4" t="str">
        <f>VLOOKUP(A137,Param!A:B,2,FALSE)</f>
        <v>CLUB TENNIS TABLE LOURDAIS</v>
      </c>
      <c r="C137" s="2">
        <f>LTN!C137+LPN!C137</f>
        <v>38</v>
      </c>
      <c r="D137" s="2">
        <f>LTN!D137+LPN!D137</f>
        <v>3</v>
      </c>
      <c r="E137" s="2">
        <f>LTN!E137+LPN!E137</f>
        <v>41</v>
      </c>
      <c r="F137" s="43">
        <f>LTN!F137+LPN!F137</f>
        <v>2</v>
      </c>
      <c r="G137" s="43">
        <f>LTN!G137+LPN!G137</f>
        <v>1</v>
      </c>
      <c r="H137" s="43">
        <f>LTN!H137+LPN!H137</f>
        <v>2</v>
      </c>
      <c r="I137" s="43">
        <f>LTN!I137+LPN!I137</f>
        <v>0</v>
      </c>
      <c r="J137" s="43">
        <f>LTN!J137+LPN!J137</f>
        <v>3</v>
      </c>
      <c r="K137" s="43">
        <f>LTN!K137+LPN!K137</f>
        <v>1</v>
      </c>
      <c r="L137" s="43">
        <f>LTN!L137+LPN!L137</f>
        <v>5</v>
      </c>
      <c r="M137" s="43">
        <f>LTN!M137+LPN!M137</f>
        <v>0</v>
      </c>
      <c r="N137" s="43">
        <f>LTN!N137+LPN!N137</f>
        <v>3</v>
      </c>
      <c r="O137" s="43">
        <f>LTN!O137+LPN!O137</f>
        <v>0</v>
      </c>
      <c r="P137" s="43">
        <f>LTN!P137+LPN!P137</f>
        <v>2</v>
      </c>
      <c r="Q137" s="43">
        <f>LTN!Q137+LPN!Q137</f>
        <v>0</v>
      </c>
      <c r="R137" s="43">
        <f>LTN!R137+LPN!R137</f>
        <v>21</v>
      </c>
      <c r="S137" s="43">
        <f>LTN!S137+LPN!S137</f>
        <v>1</v>
      </c>
      <c r="T137" s="1" t="str">
        <f>VLOOKUP(B137,Param!B:E,4,FALSE)</f>
        <v>Haute Pyrénées</v>
      </c>
      <c r="U137" s="1">
        <f t="shared" si="36"/>
        <v>3</v>
      </c>
      <c r="V137" s="1">
        <f t="shared" si="37"/>
        <v>2</v>
      </c>
      <c r="W137" s="1">
        <f t="shared" si="38"/>
        <v>4</v>
      </c>
      <c r="X137" s="1">
        <f t="shared" si="39"/>
        <v>5</v>
      </c>
      <c r="Y137" s="1">
        <f t="shared" si="40"/>
        <v>3</v>
      </c>
      <c r="Z137" s="1">
        <f t="shared" si="41"/>
        <v>2</v>
      </c>
      <c r="AA137" s="1">
        <f t="shared" si="42"/>
        <v>22</v>
      </c>
      <c r="AC137" s="1">
        <f t="shared" si="43"/>
        <v>38</v>
      </c>
      <c r="AD137" s="1">
        <f t="shared" si="44"/>
        <v>3</v>
      </c>
    </row>
    <row r="138" spans="1:30" ht="15.9" customHeight="1" x14ac:dyDescent="0.3">
      <c r="A138" s="4">
        <v>11650016</v>
      </c>
      <c r="B138" s="4" t="str">
        <f>VLOOKUP(A138,Param!A:B,2,FALSE)</f>
        <v>E.S. DES BARONNIES</v>
      </c>
      <c r="C138" s="2">
        <f>LTN!C138+LPN!C138</f>
        <v>11</v>
      </c>
      <c r="D138" s="2">
        <f>LTN!D138+LPN!D138</f>
        <v>0</v>
      </c>
      <c r="E138" s="2">
        <f>LTN!E138+LPN!E138</f>
        <v>11</v>
      </c>
      <c r="F138" s="43">
        <f>LTN!F138+LPN!F138</f>
        <v>0</v>
      </c>
      <c r="G138" s="43">
        <f>LTN!G138+LPN!G138</f>
        <v>0</v>
      </c>
      <c r="H138" s="43">
        <f>LTN!H138+LPN!H138</f>
        <v>0</v>
      </c>
      <c r="I138" s="43">
        <f>LTN!I138+LPN!I138</f>
        <v>0</v>
      </c>
      <c r="J138" s="43">
        <f>LTN!J138+LPN!J138</f>
        <v>0</v>
      </c>
      <c r="K138" s="43">
        <f>LTN!K138+LPN!K138</f>
        <v>0</v>
      </c>
      <c r="L138" s="43">
        <f>LTN!L138+LPN!L138</f>
        <v>0</v>
      </c>
      <c r="M138" s="43">
        <f>LTN!M138+LPN!M138</f>
        <v>0</v>
      </c>
      <c r="N138" s="43">
        <f>LTN!N138+LPN!N138</f>
        <v>0</v>
      </c>
      <c r="O138" s="43">
        <f>LTN!O138+LPN!O138</f>
        <v>0</v>
      </c>
      <c r="P138" s="43">
        <f>LTN!P138+LPN!P138</f>
        <v>2</v>
      </c>
      <c r="Q138" s="43">
        <f>LTN!Q138+LPN!Q138</f>
        <v>0</v>
      </c>
      <c r="R138" s="43">
        <f>LTN!R138+LPN!R138</f>
        <v>9</v>
      </c>
      <c r="S138" s="43">
        <f>LTN!S138+LPN!S138</f>
        <v>0</v>
      </c>
      <c r="T138" s="1" t="str">
        <f>VLOOKUP(B138,Param!B:E,4,FALSE)</f>
        <v>Haute Pyrénées</v>
      </c>
      <c r="U138" s="1">
        <f t="shared" si="36"/>
        <v>0</v>
      </c>
      <c r="V138" s="1">
        <f t="shared" si="37"/>
        <v>0</v>
      </c>
      <c r="W138" s="1">
        <f t="shared" si="38"/>
        <v>0</v>
      </c>
      <c r="X138" s="1">
        <f t="shared" si="39"/>
        <v>0</v>
      </c>
      <c r="Y138" s="1">
        <f t="shared" si="40"/>
        <v>0</v>
      </c>
      <c r="Z138" s="1">
        <f t="shared" si="41"/>
        <v>2</v>
      </c>
      <c r="AA138" s="1">
        <f t="shared" si="42"/>
        <v>9</v>
      </c>
      <c r="AC138" s="1">
        <f t="shared" si="43"/>
        <v>11</v>
      </c>
      <c r="AD138" s="1">
        <f t="shared" si="44"/>
        <v>0</v>
      </c>
    </row>
    <row r="139" spans="1:30" ht="15.9" customHeight="1" x14ac:dyDescent="0.3">
      <c r="A139" s="4">
        <v>11650017</v>
      </c>
      <c r="B139" s="4" t="str">
        <f>VLOOKUP(A139,Param!A:B,2,FALSE)</f>
        <v>TT CAMALES</v>
      </c>
      <c r="C139" s="2">
        <f>LTN!C139+LPN!C139</f>
        <v>19</v>
      </c>
      <c r="D139" s="2">
        <f>LTN!D139+LPN!D139</f>
        <v>4</v>
      </c>
      <c r="E139" s="2">
        <f>LTN!E139+LPN!E139</f>
        <v>23</v>
      </c>
      <c r="F139" s="43">
        <f>LTN!F139+LPN!F139</f>
        <v>0</v>
      </c>
      <c r="G139" s="43">
        <f>LTN!G139+LPN!G139</f>
        <v>0</v>
      </c>
      <c r="H139" s="43">
        <f>LTN!H139+LPN!H139</f>
        <v>0</v>
      </c>
      <c r="I139" s="43">
        <f>LTN!I139+LPN!I139</f>
        <v>0</v>
      </c>
      <c r="J139" s="43">
        <f>LTN!J139+LPN!J139</f>
        <v>2</v>
      </c>
      <c r="K139" s="43">
        <f>LTN!K139+LPN!K139</f>
        <v>1</v>
      </c>
      <c r="L139" s="43">
        <f>LTN!L139+LPN!L139</f>
        <v>1</v>
      </c>
      <c r="M139" s="43">
        <f>LTN!M139+LPN!M139</f>
        <v>0</v>
      </c>
      <c r="N139" s="43">
        <f>LTN!N139+LPN!N139</f>
        <v>2</v>
      </c>
      <c r="O139" s="43">
        <f>LTN!O139+LPN!O139</f>
        <v>0</v>
      </c>
      <c r="P139" s="43">
        <f>LTN!P139+LPN!P139</f>
        <v>1</v>
      </c>
      <c r="Q139" s="43">
        <f>LTN!Q139+LPN!Q139</f>
        <v>0</v>
      </c>
      <c r="R139" s="43">
        <f>LTN!R139+LPN!R139</f>
        <v>13</v>
      </c>
      <c r="S139" s="43">
        <f>LTN!S139+LPN!S139</f>
        <v>3</v>
      </c>
      <c r="T139" s="1" t="str">
        <f>VLOOKUP(B139,Param!B:E,4,FALSE)</f>
        <v>Haute Pyrénées</v>
      </c>
      <c r="U139" s="1">
        <f t="shared" si="36"/>
        <v>0</v>
      </c>
      <c r="V139" s="1">
        <f t="shared" si="37"/>
        <v>0</v>
      </c>
      <c r="W139" s="1">
        <f t="shared" si="38"/>
        <v>3</v>
      </c>
      <c r="X139" s="1">
        <f t="shared" si="39"/>
        <v>1</v>
      </c>
      <c r="Y139" s="1">
        <f t="shared" si="40"/>
        <v>2</v>
      </c>
      <c r="Z139" s="1">
        <f t="shared" si="41"/>
        <v>1</v>
      </c>
      <c r="AA139" s="1">
        <f t="shared" si="42"/>
        <v>16</v>
      </c>
      <c r="AC139" s="1">
        <f t="shared" si="43"/>
        <v>19</v>
      </c>
      <c r="AD139" s="1">
        <f t="shared" si="44"/>
        <v>4</v>
      </c>
    </row>
    <row r="140" spans="1:30" ht="15.9" customHeight="1" x14ac:dyDescent="0.3">
      <c r="A140" s="4">
        <v>11650018</v>
      </c>
      <c r="B140" s="4" t="str">
        <f>VLOOKUP(A140,Param!A:B,2,FALSE)</f>
        <v>A.S.C.AUREILHAN</v>
      </c>
      <c r="C140" s="2">
        <f>LTN!C140+LPN!C140</f>
        <v>54</v>
      </c>
      <c r="D140" s="2">
        <f>LTN!D140+LPN!D140</f>
        <v>4</v>
      </c>
      <c r="E140" s="2">
        <f>LTN!E140+LPN!E140</f>
        <v>58</v>
      </c>
      <c r="F140" s="43">
        <f>LTN!F140+LPN!F140</f>
        <v>2</v>
      </c>
      <c r="G140" s="43">
        <f>LTN!G140+LPN!G140</f>
        <v>0</v>
      </c>
      <c r="H140" s="43">
        <f>LTN!H140+LPN!H140</f>
        <v>5</v>
      </c>
      <c r="I140" s="43">
        <f>LTN!I140+LPN!I140</f>
        <v>0</v>
      </c>
      <c r="J140" s="43">
        <f>LTN!J140+LPN!J140</f>
        <v>9</v>
      </c>
      <c r="K140" s="43">
        <f>LTN!K140+LPN!K140</f>
        <v>1</v>
      </c>
      <c r="L140" s="43">
        <f>LTN!L140+LPN!L140</f>
        <v>3</v>
      </c>
      <c r="M140" s="43">
        <f>LTN!M140+LPN!M140</f>
        <v>1</v>
      </c>
      <c r="N140" s="43">
        <f>LTN!N140+LPN!N140</f>
        <v>3</v>
      </c>
      <c r="O140" s="43">
        <f>LTN!O140+LPN!O140</f>
        <v>1</v>
      </c>
      <c r="P140" s="43">
        <f>LTN!P140+LPN!P140</f>
        <v>6</v>
      </c>
      <c r="Q140" s="43">
        <f>LTN!Q140+LPN!Q140</f>
        <v>0</v>
      </c>
      <c r="R140" s="43">
        <f>LTN!R140+LPN!R140</f>
        <v>26</v>
      </c>
      <c r="S140" s="43">
        <f>LTN!S140+LPN!S140</f>
        <v>1</v>
      </c>
      <c r="T140" s="1" t="str">
        <f>VLOOKUP(B140,Param!B:E,4,FALSE)</f>
        <v>Haute Pyrénées</v>
      </c>
      <c r="U140" s="1">
        <f t="shared" si="36"/>
        <v>2</v>
      </c>
      <c r="V140" s="1">
        <f t="shared" si="37"/>
        <v>5</v>
      </c>
      <c r="W140" s="1">
        <f t="shared" si="38"/>
        <v>10</v>
      </c>
      <c r="X140" s="1">
        <f t="shared" si="39"/>
        <v>4</v>
      </c>
      <c r="Y140" s="1">
        <f t="shared" si="40"/>
        <v>4</v>
      </c>
      <c r="Z140" s="1">
        <f t="shared" si="41"/>
        <v>6</v>
      </c>
      <c r="AA140" s="1">
        <f t="shared" si="42"/>
        <v>27</v>
      </c>
      <c r="AC140" s="1">
        <f t="shared" si="43"/>
        <v>54</v>
      </c>
      <c r="AD140" s="1">
        <f t="shared" si="44"/>
        <v>4</v>
      </c>
    </row>
    <row r="141" spans="1:30" ht="15.9" customHeight="1" x14ac:dyDescent="0.3">
      <c r="A141" s="4">
        <v>11650026</v>
      </c>
      <c r="B141" s="4" t="str">
        <f>VLOOKUP(A141,Param!A:B,2,FALSE)</f>
        <v>AMICALE PONGISTE D ANDREST</v>
      </c>
      <c r="C141" s="2">
        <f>LTN!C141+LPN!C141</f>
        <v>24</v>
      </c>
      <c r="D141" s="2">
        <f>LTN!D141+LPN!D141</f>
        <v>4</v>
      </c>
      <c r="E141" s="2">
        <f>LTN!E141+LPN!E141</f>
        <v>28</v>
      </c>
      <c r="F141" s="43">
        <f>LTN!F141+LPN!F141</f>
        <v>1</v>
      </c>
      <c r="G141" s="43">
        <f>LTN!G141+LPN!G141</f>
        <v>0</v>
      </c>
      <c r="H141" s="43">
        <f>LTN!H141+LPN!H141</f>
        <v>2</v>
      </c>
      <c r="I141" s="43">
        <f>LTN!I141+LPN!I141</f>
        <v>0</v>
      </c>
      <c r="J141" s="43">
        <f>LTN!J141+LPN!J141</f>
        <v>4</v>
      </c>
      <c r="K141" s="43">
        <f>LTN!K141+LPN!K141</f>
        <v>0</v>
      </c>
      <c r="L141" s="43">
        <f>LTN!L141+LPN!L141</f>
        <v>3</v>
      </c>
      <c r="M141" s="43">
        <f>LTN!M141+LPN!M141</f>
        <v>0</v>
      </c>
      <c r="N141" s="43">
        <f>LTN!N141+LPN!N141</f>
        <v>0</v>
      </c>
      <c r="O141" s="43">
        <f>LTN!O141+LPN!O141</f>
        <v>0</v>
      </c>
      <c r="P141" s="43">
        <f>LTN!P141+LPN!P141</f>
        <v>3</v>
      </c>
      <c r="Q141" s="43">
        <f>LTN!Q141+LPN!Q141</f>
        <v>1</v>
      </c>
      <c r="R141" s="43">
        <f>LTN!R141+LPN!R141</f>
        <v>11</v>
      </c>
      <c r="S141" s="43">
        <f>LTN!S141+LPN!S141</f>
        <v>3</v>
      </c>
      <c r="T141" s="1" t="str">
        <f>VLOOKUP(B141,Param!B:E,4,FALSE)</f>
        <v>Haute Pyrénées</v>
      </c>
      <c r="U141" s="1">
        <f t="shared" si="36"/>
        <v>1</v>
      </c>
      <c r="V141" s="1">
        <f t="shared" si="37"/>
        <v>2</v>
      </c>
      <c r="W141" s="1">
        <f t="shared" si="38"/>
        <v>4</v>
      </c>
      <c r="X141" s="1">
        <f t="shared" si="39"/>
        <v>3</v>
      </c>
      <c r="Y141" s="1">
        <f t="shared" si="40"/>
        <v>0</v>
      </c>
      <c r="Z141" s="1">
        <f t="shared" si="41"/>
        <v>4</v>
      </c>
      <c r="AA141" s="1">
        <f t="shared" si="42"/>
        <v>14</v>
      </c>
      <c r="AC141" s="1">
        <f t="shared" si="43"/>
        <v>24</v>
      </c>
      <c r="AD141" s="1">
        <f t="shared" si="44"/>
        <v>4</v>
      </c>
    </row>
    <row r="142" spans="1:30" ht="15.9" customHeight="1" x14ac:dyDescent="0.3">
      <c r="A142" s="4">
        <v>11650034</v>
      </c>
      <c r="B142" s="4" t="str">
        <f>VLOOKUP(A142,Param!A:B,2,FALSE)</f>
        <v>TARBES ODOS PYRENEES TT</v>
      </c>
      <c r="C142" s="2">
        <f>LTN!C142+LPN!C142</f>
        <v>51</v>
      </c>
      <c r="D142" s="2">
        <f>LTN!D142+LPN!D142</f>
        <v>7</v>
      </c>
      <c r="E142" s="2">
        <f>LTN!E142+LPN!E142</f>
        <v>58</v>
      </c>
      <c r="F142" s="43">
        <f>LTN!F142+LPN!F142</f>
        <v>1</v>
      </c>
      <c r="G142" s="43">
        <f>LTN!G142+LPN!G142</f>
        <v>0</v>
      </c>
      <c r="H142" s="43">
        <f>LTN!H142+LPN!H142</f>
        <v>0</v>
      </c>
      <c r="I142" s="43">
        <f>LTN!I142+LPN!I142</f>
        <v>0</v>
      </c>
      <c r="J142" s="43">
        <f>LTN!J142+LPN!J142</f>
        <v>8</v>
      </c>
      <c r="K142" s="43">
        <f>LTN!K142+LPN!K142</f>
        <v>0</v>
      </c>
      <c r="L142" s="43">
        <f>LTN!L142+LPN!L142</f>
        <v>4</v>
      </c>
      <c r="M142" s="43">
        <f>LTN!M142+LPN!M142</f>
        <v>0</v>
      </c>
      <c r="N142" s="43">
        <f>LTN!N142+LPN!N142</f>
        <v>3</v>
      </c>
      <c r="O142" s="43">
        <f>LTN!O142+LPN!O142</f>
        <v>0</v>
      </c>
      <c r="P142" s="43">
        <f>LTN!P142+LPN!P142</f>
        <v>12</v>
      </c>
      <c r="Q142" s="43">
        <f>LTN!Q142+LPN!Q142</f>
        <v>0</v>
      </c>
      <c r="R142" s="43">
        <f>LTN!R142+LPN!R142</f>
        <v>23</v>
      </c>
      <c r="S142" s="43">
        <f>LTN!S142+LPN!S142</f>
        <v>7</v>
      </c>
      <c r="T142" s="1" t="str">
        <f>VLOOKUP(B142,Param!B:E,4,FALSE)</f>
        <v>Haute Pyrénées</v>
      </c>
      <c r="U142" s="1">
        <f t="shared" si="36"/>
        <v>1</v>
      </c>
      <c r="V142" s="1">
        <f t="shared" si="37"/>
        <v>0</v>
      </c>
      <c r="W142" s="1">
        <f t="shared" si="38"/>
        <v>8</v>
      </c>
      <c r="X142" s="1">
        <f t="shared" si="39"/>
        <v>4</v>
      </c>
      <c r="Y142" s="1">
        <f t="shared" si="40"/>
        <v>3</v>
      </c>
      <c r="Z142" s="1">
        <f t="shared" si="41"/>
        <v>12</v>
      </c>
      <c r="AA142" s="1">
        <f t="shared" si="42"/>
        <v>30</v>
      </c>
      <c r="AC142" s="1">
        <f t="shared" si="43"/>
        <v>51</v>
      </c>
      <c r="AD142" s="1">
        <f t="shared" si="44"/>
        <v>7</v>
      </c>
    </row>
    <row r="143" spans="1:30" ht="15.9" customHeight="1" x14ac:dyDescent="0.3">
      <c r="A143" s="4">
        <v>11660001</v>
      </c>
      <c r="B143" s="4" t="str">
        <f>VLOOKUP(A143,Param!A:B,2,FALSE)</f>
        <v>CANOHES TOULOUGES TENNIS DE </v>
      </c>
      <c r="C143" s="2">
        <f>LTN!C143+LPN!C143</f>
        <v>52</v>
      </c>
      <c r="D143" s="2">
        <f>LTN!D143+LPN!D143</f>
        <v>9</v>
      </c>
      <c r="E143" s="2">
        <f>LTN!E143+LPN!E143</f>
        <v>61</v>
      </c>
      <c r="F143" s="43">
        <f>LTN!F143+LPN!F143</f>
        <v>3</v>
      </c>
      <c r="G143" s="43">
        <f>LTN!G143+LPN!G143</f>
        <v>0</v>
      </c>
      <c r="H143" s="43">
        <f>LTN!H143+LPN!H143</f>
        <v>3</v>
      </c>
      <c r="I143" s="43">
        <f>LTN!I143+LPN!I143</f>
        <v>2</v>
      </c>
      <c r="J143" s="43">
        <f>LTN!J143+LPN!J143</f>
        <v>2</v>
      </c>
      <c r="K143" s="43">
        <f>LTN!K143+LPN!K143</f>
        <v>2</v>
      </c>
      <c r="L143" s="43">
        <f>LTN!L143+LPN!L143</f>
        <v>2</v>
      </c>
      <c r="M143" s="43">
        <f>LTN!M143+LPN!M143</f>
        <v>1</v>
      </c>
      <c r="N143" s="43">
        <f>LTN!N143+LPN!N143</f>
        <v>3</v>
      </c>
      <c r="O143" s="43">
        <f>LTN!O143+LPN!O143</f>
        <v>0</v>
      </c>
      <c r="P143" s="43">
        <f>LTN!P143+LPN!P143</f>
        <v>8</v>
      </c>
      <c r="Q143" s="43">
        <f>LTN!Q143+LPN!Q143</f>
        <v>1</v>
      </c>
      <c r="R143" s="43">
        <f>LTN!R143+LPN!R143</f>
        <v>31</v>
      </c>
      <c r="S143" s="43">
        <f>LTN!S143+LPN!S143</f>
        <v>3</v>
      </c>
      <c r="T143" s="1" t="str">
        <f>VLOOKUP(B143,Param!B:E,4,FALSE)</f>
        <v>Pyrénées orientales</v>
      </c>
      <c r="U143" s="1">
        <f t="shared" si="36"/>
        <v>3</v>
      </c>
      <c r="V143" s="1">
        <f t="shared" si="37"/>
        <v>5</v>
      </c>
      <c r="W143" s="1">
        <f t="shared" si="38"/>
        <v>4</v>
      </c>
      <c r="X143" s="1">
        <f t="shared" si="39"/>
        <v>3</v>
      </c>
      <c r="Y143" s="1">
        <f t="shared" si="40"/>
        <v>3</v>
      </c>
      <c r="Z143" s="1">
        <f t="shared" si="41"/>
        <v>9</v>
      </c>
      <c r="AA143" s="1">
        <f t="shared" si="42"/>
        <v>34</v>
      </c>
      <c r="AC143" s="1">
        <f t="shared" si="43"/>
        <v>52</v>
      </c>
      <c r="AD143" s="1">
        <f t="shared" si="44"/>
        <v>9</v>
      </c>
    </row>
    <row r="144" spans="1:30" ht="15.9" customHeight="1" x14ac:dyDescent="0.3">
      <c r="A144" s="4">
        <v>11660003</v>
      </c>
      <c r="B144" s="4" t="str">
        <f>VLOOKUP(A144,Param!A:B,2,FALSE)</f>
        <v>RIVESALTES CTT</v>
      </c>
      <c r="C144" s="2">
        <f>LTN!C144+LPN!C144</f>
        <v>53</v>
      </c>
      <c r="D144" s="2">
        <f>LTN!D144+LPN!D144</f>
        <v>5</v>
      </c>
      <c r="E144" s="2">
        <f>LTN!E144+LPN!E144</f>
        <v>58</v>
      </c>
      <c r="F144" s="43">
        <f>LTN!F144+LPN!F144</f>
        <v>0</v>
      </c>
      <c r="G144" s="43">
        <f>LTN!G144+LPN!G144</f>
        <v>0</v>
      </c>
      <c r="H144" s="43">
        <f>LTN!H144+LPN!H144</f>
        <v>1</v>
      </c>
      <c r="I144" s="43">
        <f>LTN!I144+LPN!I144</f>
        <v>1</v>
      </c>
      <c r="J144" s="43">
        <f>LTN!J144+LPN!J144</f>
        <v>9</v>
      </c>
      <c r="K144" s="43">
        <f>LTN!K144+LPN!K144</f>
        <v>2</v>
      </c>
      <c r="L144" s="43">
        <f>LTN!L144+LPN!L144</f>
        <v>6</v>
      </c>
      <c r="M144" s="43">
        <f>LTN!M144+LPN!M144</f>
        <v>0</v>
      </c>
      <c r="N144" s="43">
        <f>LTN!N144+LPN!N144</f>
        <v>4</v>
      </c>
      <c r="O144" s="43">
        <f>LTN!O144+LPN!O144</f>
        <v>0</v>
      </c>
      <c r="P144" s="43">
        <f>LTN!P144+LPN!P144</f>
        <v>3</v>
      </c>
      <c r="Q144" s="43">
        <f>LTN!Q144+LPN!Q144</f>
        <v>1</v>
      </c>
      <c r="R144" s="43">
        <f>LTN!R144+LPN!R144</f>
        <v>30</v>
      </c>
      <c r="S144" s="43">
        <f>LTN!S144+LPN!S144</f>
        <v>1</v>
      </c>
      <c r="T144" s="1" t="str">
        <f>VLOOKUP(B144,Param!B:E,4,FALSE)</f>
        <v>Pyrénées orientales</v>
      </c>
      <c r="U144" s="1">
        <f t="shared" si="36"/>
        <v>0</v>
      </c>
      <c r="V144" s="1">
        <f t="shared" si="37"/>
        <v>2</v>
      </c>
      <c r="W144" s="1">
        <f t="shared" si="38"/>
        <v>11</v>
      </c>
      <c r="X144" s="1">
        <f t="shared" si="39"/>
        <v>6</v>
      </c>
      <c r="Y144" s="1">
        <f t="shared" si="40"/>
        <v>4</v>
      </c>
      <c r="Z144" s="1">
        <f t="shared" si="41"/>
        <v>4</v>
      </c>
      <c r="AA144" s="1">
        <f t="shared" si="42"/>
        <v>31</v>
      </c>
      <c r="AC144" s="1">
        <f t="shared" si="43"/>
        <v>53</v>
      </c>
      <c r="AD144" s="1">
        <f t="shared" si="44"/>
        <v>5</v>
      </c>
    </row>
    <row r="145" spans="1:30" ht="15.9" customHeight="1" x14ac:dyDescent="0.3">
      <c r="A145" s="4">
        <v>11660007</v>
      </c>
      <c r="B145" s="4" t="str">
        <f>VLOOKUP(A145,Param!A:B,2,FALSE)</f>
        <v>THUIR TT</v>
      </c>
      <c r="C145" s="2">
        <f>LTN!C145+LPN!C145</f>
        <v>46</v>
      </c>
      <c r="D145" s="2">
        <f>LTN!D145+LPN!D145</f>
        <v>8</v>
      </c>
      <c r="E145" s="2">
        <f>LTN!E145+LPN!E145</f>
        <v>54</v>
      </c>
      <c r="F145" s="43">
        <f>LTN!F145+LPN!F145</f>
        <v>0</v>
      </c>
      <c r="G145" s="43">
        <f>LTN!G145+LPN!G145</f>
        <v>0</v>
      </c>
      <c r="H145" s="43">
        <f>LTN!H145+LPN!H145</f>
        <v>2</v>
      </c>
      <c r="I145" s="43">
        <f>LTN!I145+LPN!I145</f>
        <v>2</v>
      </c>
      <c r="J145" s="43">
        <f>LTN!J145+LPN!J145</f>
        <v>4</v>
      </c>
      <c r="K145" s="43">
        <f>LTN!K145+LPN!K145</f>
        <v>0</v>
      </c>
      <c r="L145" s="43">
        <f>LTN!L145+LPN!L145</f>
        <v>7</v>
      </c>
      <c r="M145" s="43">
        <f>LTN!M145+LPN!M145</f>
        <v>1</v>
      </c>
      <c r="N145" s="43">
        <f>LTN!N145+LPN!N145</f>
        <v>1</v>
      </c>
      <c r="O145" s="43">
        <f>LTN!O145+LPN!O145</f>
        <v>1</v>
      </c>
      <c r="P145" s="43">
        <f>LTN!P145+LPN!P145</f>
        <v>14</v>
      </c>
      <c r="Q145" s="43">
        <f>LTN!Q145+LPN!Q145</f>
        <v>1</v>
      </c>
      <c r="R145" s="43">
        <f>LTN!R145+LPN!R145</f>
        <v>18</v>
      </c>
      <c r="S145" s="43">
        <f>LTN!S145+LPN!S145</f>
        <v>3</v>
      </c>
      <c r="T145" s="1" t="str">
        <f>VLOOKUP(B145,Param!B:E,4,FALSE)</f>
        <v>Pyrénées orientales</v>
      </c>
      <c r="U145" s="1">
        <f t="shared" si="36"/>
        <v>0</v>
      </c>
      <c r="V145" s="1">
        <f t="shared" si="37"/>
        <v>4</v>
      </c>
      <c r="W145" s="1">
        <f t="shared" si="38"/>
        <v>4</v>
      </c>
      <c r="X145" s="1">
        <f t="shared" si="39"/>
        <v>8</v>
      </c>
      <c r="Y145" s="1">
        <f t="shared" si="40"/>
        <v>2</v>
      </c>
      <c r="Z145" s="1">
        <f t="shared" si="41"/>
        <v>15</v>
      </c>
      <c r="AA145" s="1">
        <f t="shared" si="42"/>
        <v>21</v>
      </c>
      <c r="AC145" s="1">
        <f t="shared" si="43"/>
        <v>46</v>
      </c>
      <c r="AD145" s="1">
        <f t="shared" si="44"/>
        <v>8</v>
      </c>
    </row>
    <row r="146" spans="1:30" ht="15.9" customHeight="1" x14ac:dyDescent="0.3">
      <c r="A146" s="4">
        <v>11660008</v>
      </c>
      <c r="B146" s="4" t="str">
        <f>VLOOKUP(A146,Param!A:B,2,FALSE)</f>
        <v>COTE VERMEILLE TT</v>
      </c>
      <c r="C146" s="2">
        <f>LTN!C146+LPN!C146</f>
        <v>18</v>
      </c>
      <c r="D146" s="2">
        <f>LTN!D146+LPN!D146</f>
        <v>0</v>
      </c>
      <c r="E146" s="2">
        <f>LTN!E146+LPN!E146</f>
        <v>18</v>
      </c>
      <c r="F146" s="43">
        <f>LTN!F146+LPN!F146</f>
        <v>0</v>
      </c>
      <c r="G146" s="43">
        <f>LTN!G146+LPN!G146</f>
        <v>0</v>
      </c>
      <c r="H146" s="43">
        <f>LTN!H146+LPN!H146</f>
        <v>0</v>
      </c>
      <c r="I146" s="43">
        <f>LTN!I146+LPN!I146</f>
        <v>0</v>
      </c>
      <c r="J146" s="43">
        <f>LTN!J146+LPN!J146</f>
        <v>0</v>
      </c>
      <c r="K146" s="43">
        <f>LTN!K146+LPN!K146</f>
        <v>0</v>
      </c>
      <c r="L146" s="43">
        <f>LTN!L146+LPN!L146</f>
        <v>0</v>
      </c>
      <c r="M146" s="43">
        <f>LTN!M146+LPN!M146</f>
        <v>0</v>
      </c>
      <c r="N146" s="43">
        <f>LTN!N146+LPN!N146</f>
        <v>0</v>
      </c>
      <c r="O146" s="43">
        <f>LTN!O146+LPN!O146</f>
        <v>0</v>
      </c>
      <c r="P146" s="43">
        <f>LTN!P146+LPN!P146</f>
        <v>4</v>
      </c>
      <c r="Q146" s="43">
        <f>LTN!Q146+LPN!Q146</f>
        <v>0</v>
      </c>
      <c r="R146" s="43">
        <f>LTN!R146+LPN!R146</f>
        <v>14</v>
      </c>
      <c r="S146" s="43">
        <f>LTN!S146+LPN!S146</f>
        <v>0</v>
      </c>
      <c r="T146" s="1" t="str">
        <f>VLOOKUP(B146,Param!B:E,4,FALSE)</f>
        <v>Pyrénées orientales</v>
      </c>
      <c r="U146" s="1">
        <f t="shared" si="36"/>
        <v>0</v>
      </c>
      <c r="V146" s="1">
        <f t="shared" si="37"/>
        <v>0</v>
      </c>
      <c r="W146" s="1">
        <f t="shared" si="38"/>
        <v>0</v>
      </c>
      <c r="X146" s="1">
        <f t="shared" si="39"/>
        <v>0</v>
      </c>
      <c r="Y146" s="1">
        <f t="shared" si="40"/>
        <v>0</v>
      </c>
      <c r="Z146" s="1">
        <f t="shared" si="41"/>
        <v>4</v>
      </c>
      <c r="AA146" s="1">
        <f t="shared" si="42"/>
        <v>14</v>
      </c>
      <c r="AC146" s="1">
        <f t="shared" si="43"/>
        <v>18</v>
      </c>
      <c r="AD146" s="1">
        <f t="shared" si="44"/>
        <v>0</v>
      </c>
    </row>
    <row r="147" spans="1:30" ht="15.9" customHeight="1" x14ac:dyDescent="0.3">
      <c r="A147" s="4">
        <v>11660009</v>
      </c>
      <c r="B147" s="4" t="str">
        <f>VLOOKUP(A147,Param!A:B,2,FALSE)</f>
        <v>PERPIGNAN ROUSSILLON TENNIS </v>
      </c>
      <c r="C147" s="2">
        <f>LTN!C147+LPN!C147</f>
        <v>81</v>
      </c>
      <c r="D147" s="2">
        <f>LTN!D147+LPN!D147</f>
        <v>20</v>
      </c>
      <c r="E147" s="2">
        <f>LTN!E147+LPN!E147</f>
        <v>101</v>
      </c>
      <c r="F147" s="43">
        <f>LTN!F147+LPN!F147</f>
        <v>3</v>
      </c>
      <c r="G147" s="43">
        <f>LTN!G147+LPN!G147</f>
        <v>3</v>
      </c>
      <c r="H147" s="43">
        <f>LTN!H147+LPN!H147</f>
        <v>4</v>
      </c>
      <c r="I147" s="43">
        <f>LTN!I147+LPN!I147</f>
        <v>2</v>
      </c>
      <c r="J147" s="43">
        <f>LTN!J147+LPN!J147</f>
        <v>6</v>
      </c>
      <c r="K147" s="43">
        <f>LTN!K147+LPN!K147</f>
        <v>1</v>
      </c>
      <c r="L147" s="43">
        <f>LTN!L147+LPN!L147</f>
        <v>9</v>
      </c>
      <c r="M147" s="43">
        <f>LTN!M147+LPN!M147</f>
        <v>2</v>
      </c>
      <c r="N147" s="43">
        <f>LTN!N147+LPN!N147</f>
        <v>6</v>
      </c>
      <c r="O147" s="43">
        <f>LTN!O147+LPN!O147</f>
        <v>3</v>
      </c>
      <c r="P147" s="43">
        <f>LTN!P147+LPN!P147</f>
        <v>23</v>
      </c>
      <c r="Q147" s="43">
        <f>LTN!Q147+LPN!Q147</f>
        <v>3</v>
      </c>
      <c r="R147" s="43">
        <f>LTN!R147+LPN!R147</f>
        <v>30</v>
      </c>
      <c r="S147" s="43">
        <f>LTN!S147+LPN!S147</f>
        <v>6</v>
      </c>
      <c r="T147" s="1" t="str">
        <f>VLOOKUP(B147,Param!B:E,4,FALSE)</f>
        <v>Pyrénées orientales</v>
      </c>
      <c r="U147" s="1">
        <f t="shared" si="36"/>
        <v>6</v>
      </c>
      <c r="V147" s="1">
        <f t="shared" si="37"/>
        <v>6</v>
      </c>
      <c r="W147" s="1">
        <f t="shared" si="38"/>
        <v>7</v>
      </c>
      <c r="X147" s="1">
        <f t="shared" si="39"/>
        <v>11</v>
      </c>
      <c r="Y147" s="1">
        <f t="shared" si="40"/>
        <v>9</v>
      </c>
      <c r="Z147" s="1">
        <f t="shared" si="41"/>
        <v>26</v>
      </c>
      <c r="AA147" s="1">
        <f t="shared" si="42"/>
        <v>36</v>
      </c>
      <c r="AC147" s="1">
        <f t="shared" si="43"/>
        <v>81</v>
      </c>
      <c r="AD147" s="1">
        <f t="shared" si="44"/>
        <v>20</v>
      </c>
    </row>
    <row r="148" spans="1:30" ht="15.9" customHeight="1" x14ac:dyDescent="0.3">
      <c r="A148" s="4">
        <v>11660011</v>
      </c>
      <c r="B148" s="4" t="str">
        <f>VLOOKUP(A148,Param!A:B,2,FALSE)</f>
        <v>PERPIGNAN ST GAUDERIQUE TT </v>
      </c>
      <c r="C148" s="2">
        <f>LTN!C148+LPN!C148</f>
        <v>58</v>
      </c>
      <c r="D148" s="2">
        <f>LTN!D148+LPN!D148</f>
        <v>8</v>
      </c>
      <c r="E148" s="2">
        <f>LTN!E148+LPN!E148</f>
        <v>66</v>
      </c>
      <c r="F148" s="43">
        <f>LTN!F148+LPN!F148</f>
        <v>0</v>
      </c>
      <c r="G148" s="43">
        <f>LTN!G148+LPN!G148</f>
        <v>0</v>
      </c>
      <c r="H148" s="43">
        <f>LTN!H148+LPN!H148</f>
        <v>0</v>
      </c>
      <c r="I148" s="43">
        <f>LTN!I148+LPN!I148</f>
        <v>0</v>
      </c>
      <c r="J148" s="43">
        <f>LTN!J148+LPN!J148</f>
        <v>1</v>
      </c>
      <c r="K148" s="43">
        <f>LTN!K148+LPN!K148</f>
        <v>1</v>
      </c>
      <c r="L148" s="43">
        <f>LTN!L148+LPN!L148</f>
        <v>1</v>
      </c>
      <c r="M148" s="43">
        <f>LTN!M148+LPN!M148</f>
        <v>1</v>
      </c>
      <c r="N148" s="43">
        <f>LTN!N148+LPN!N148</f>
        <v>2</v>
      </c>
      <c r="O148" s="43">
        <f>LTN!O148+LPN!O148</f>
        <v>1</v>
      </c>
      <c r="P148" s="43">
        <f>LTN!P148+LPN!P148</f>
        <v>6</v>
      </c>
      <c r="Q148" s="43">
        <f>LTN!Q148+LPN!Q148</f>
        <v>0</v>
      </c>
      <c r="R148" s="43">
        <f>LTN!R148+LPN!R148</f>
        <v>48</v>
      </c>
      <c r="S148" s="43">
        <f>LTN!S148+LPN!S148</f>
        <v>5</v>
      </c>
      <c r="T148" s="1" t="str">
        <f>VLOOKUP(B148,Param!B:E,4,FALSE)</f>
        <v>Pyrénées orientales</v>
      </c>
      <c r="U148" s="1">
        <f t="shared" si="36"/>
        <v>0</v>
      </c>
      <c r="V148" s="1">
        <f t="shared" si="37"/>
        <v>0</v>
      </c>
      <c r="W148" s="1">
        <f t="shared" si="38"/>
        <v>2</v>
      </c>
      <c r="X148" s="1">
        <f t="shared" si="39"/>
        <v>2</v>
      </c>
      <c r="Y148" s="1">
        <f t="shared" si="40"/>
        <v>3</v>
      </c>
      <c r="Z148" s="1">
        <f t="shared" si="41"/>
        <v>6</v>
      </c>
      <c r="AA148" s="1">
        <f t="shared" si="42"/>
        <v>53</v>
      </c>
      <c r="AC148" s="1">
        <f t="shared" si="43"/>
        <v>58</v>
      </c>
      <c r="AD148" s="1">
        <f t="shared" si="44"/>
        <v>8</v>
      </c>
    </row>
    <row r="149" spans="1:30" ht="15.9" customHeight="1" x14ac:dyDescent="0.3">
      <c r="A149" s="4">
        <v>11660019</v>
      </c>
      <c r="B149" s="4" t="str">
        <f>VLOOKUP(A149,Param!A:B,2,FALSE)</f>
        <v>US TORREILLES US TT</v>
      </c>
      <c r="C149" s="2">
        <f>LTN!C149+LPN!C149</f>
        <v>23</v>
      </c>
      <c r="D149" s="2">
        <f>LTN!D149+LPN!D149</f>
        <v>1</v>
      </c>
      <c r="E149" s="2">
        <f>LTN!E149+LPN!E149</f>
        <v>24</v>
      </c>
      <c r="F149" s="43">
        <f>LTN!F149+LPN!F149</f>
        <v>0</v>
      </c>
      <c r="G149" s="43">
        <f>LTN!G149+LPN!G149</f>
        <v>0</v>
      </c>
      <c r="H149" s="43">
        <f>LTN!H149+LPN!H149</f>
        <v>0</v>
      </c>
      <c r="I149" s="43">
        <f>LTN!I149+LPN!I149</f>
        <v>0</v>
      </c>
      <c r="J149" s="43">
        <f>LTN!J149+LPN!J149</f>
        <v>0</v>
      </c>
      <c r="K149" s="43">
        <f>LTN!K149+LPN!K149</f>
        <v>0</v>
      </c>
      <c r="L149" s="43">
        <f>LTN!L149+LPN!L149</f>
        <v>1</v>
      </c>
      <c r="M149" s="43">
        <f>LTN!M149+LPN!M149</f>
        <v>0</v>
      </c>
      <c r="N149" s="43">
        <f>LTN!N149+LPN!N149</f>
        <v>2</v>
      </c>
      <c r="O149" s="43">
        <f>LTN!O149+LPN!O149</f>
        <v>0</v>
      </c>
      <c r="P149" s="43">
        <f>LTN!P149+LPN!P149</f>
        <v>5</v>
      </c>
      <c r="Q149" s="43">
        <f>LTN!Q149+LPN!Q149</f>
        <v>1</v>
      </c>
      <c r="R149" s="43">
        <f>LTN!R149+LPN!R149</f>
        <v>15</v>
      </c>
      <c r="S149" s="43">
        <f>LTN!S149+LPN!S149</f>
        <v>0</v>
      </c>
      <c r="T149" s="1" t="str">
        <f>VLOOKUP(B149,Param!B:E,4,FALSE)</f>
        <v>Pyrénées orientales</v>
      </c>
      <c r="U149" s="1">
        <f t="shared" si="36"/>
        <v>0</v>
      </c>
      <c r="V149" s="1">
        <f t="shared" si="37"/>
        <v>0</v>
      </c>
      <c r="W149" s="1">
        <f t="shared" si="38"/>
        <v>0</v>
      </c>
      <c r="X149" s="1">
        <f t="shared" si="39"/>
        <v>1</v>
      </c>
      <c r="Y149" s="1">
        <f t="shared" si="40"/>
        <v>2</v>
      </c>
      <c r="Z149" s="1">
        <f t="shared" si="41"/>
        <v>6</v>
      </c>
      <c r="AA149" s="1">
        <f t="shared" si="42"/>
        <v>15</v>
      </c>
      <c r="AC149" s="1">
        <f t="shared" si="43"/>
        <v>23</v>
      </c>
      <c r="AD149" s="1">
        <f t="shared" si="44"/>
        <v>1</v>
      </c>
    </row>
    <row r="150" spans="1:30" ht="15.9" customHeight="1" x14ac:dyDescent="0.3">
      <c r="A150" s="4">
        <v>11660020</v>
      </c>
      <c r="B150" s="4" t="str">
        <f>VLOOKUP(A150,Param!A:B,2,FALSE)</f>
        <v>ARGELES TENNIS DE TABLE</v>
      </c>
      <c r="C150" s="2">
        <f>LTN!C150+LPN!C150</f>
        <v>65</v>
      </c>
      <c r="D150" s="2">
        <f>LTN!D150+LPN!D150</f>
        <v>10</v>
      </c>
      <c r="E150" s="2">
        <f>LTN!E150+LPN!E150</f>
        <v>75</v>
      </c>
      <c r="F150" s="43">
        <f>LTN!F150+LPN!F150</f>
        <v>0</v>
      </c>
      <c r="G150" s="43">
        <f>LTN!G150+LPN!G150</f>
        <v>0</v>
      </c>
      <c r="H150" s="43">
        <f>LTN!H150+LPN!H150</f>
        <v>0</v>
      </c>
      <c r="I150" s="43">
        <f>LTN!I150+LPN!I150</f>
        <v>0</v>
      </c>
      <c r="J150" s="43">
        <f>LTN!J150+LPN!J150</f>
        <v>2</v>
      </c>
      <c r="K150" s="43">
        <f>LTN!K150+LPN!K150</f>
        <v>0</v>
      </c>
      <c r="L150" s="43">
        <f>LTN!L150+LPN!L150</f>
        <v>1</v>
      </c>
      <c r="M150" s="43">
        <f>LTN!M150+LPN!M150</f>
        <v>0</v>
      </c>
      <c r="N150" s="43">
        <f>LTN!N150+LPN!N150</f>
        <v>4</v>
      </c>
      <c r="O150" s="43">
        <f>LTN!O150+LPN!O150</f>
        <v>1</v>
      </c>
      <c r="P150" s="43">
        <f>LTN!P150+LPN!P150</f>
        <v>5</v>
      </c>
      <c r="Q150" s="43">
        <f>LTN!Q150+LPN!Q150</f>
        <v>3</v>
      </c>
      <c r="R150" s="43">
        <f>LTN!R150+LPN!R150</f>
        <v>53</v>
      </c>
      <c r="S150" s="43">
        <f>LTN!S150+LPN!S150</f>
        <v>6</v>
      </c>
      <c r="T150" s="1" t="str">
        <f>VLOOKUP(B150,Param!B:E,4,FALSE)</f>
        <v>Pyrénées orientales</v>
      </c>
      <c r="U150" s="1">
        <f t="shared" si="36"/>
        <v>0</v>
      </c>
      <c r="V150" s="1">
        <f t="shared" si="37"/>
        <v>0</v>
      </c>
      <c r="W150" s="1">
        <f t="shared" si="38"/>
        <v>2</v>
      </c>
      <c r="X150" s="1">
        <f t="shared" si="39"/>
        <v>1</v>
      </c>
      <c r="Y150" s="1">
        <f t="shared" si="40"/>
        <v>5</v>
      </c>
      <c r="Z150" s="1">
        <f t="shared" si="41"/>
        <v>8</v>
      </c>
      <c r="AA150" s="1">
        <f t="shared" si="42"/>
        <v>59</v>
      </c>
      <c r="AC150" s="1">
        <f t="shared" si="43"/>
        <v>65</v>
      </c>
      <c r="AD150" s="1">
        <f t="shared" si="44"/>
        <v>10</v>
      </c>
    </row>
    <row r="151" spans="1:30" ht="15.9" customHeight="1" x14ac:dyDescent="0.3">
      <c r="A151" s="4">
        <v>11660021</v>
      </c>
      <c r="B151" s="4" t="str">
        <f>VLOOKUP(A151,Param!A:B,2,FALSE)</f>
        <v>TENNIS DE TABLE CLUB LAURENTI</v>
      </c>
      <c r="C151" s="2">
        <f>LTN!C151+LPN!C151</f>
        <v>38</v>
      </c>
      <c r="D151" s="2">
        <f>LTN!D151+LPN!D151</f>
        <v>5</v>
      </c>
      <c r="E151" s="2">
        <f>LTN!E151+LPN!E151</f>
        <v>43</v>
      </c>
      <c r="F151" s="43">
        <f>LTN!F151+LPN!F151</f>
        <v>1</v>
      </c>
      <c r="G151" s="43">
        <f>LTN!G151+LPN!G151</f>
        <v>1</v>
      </c>
      <c r="H151" s="43">
        <f>LTN!H151+LPN!H151</f>
        <v>1</v>
      </c>
      <c r="I151" s="43">
        <f>LTN!I151+LPN!I151</f>
        <v>0</v>
      </c>
      <c r="J151" s="43">
        <f>LTN!J151+LPN!J151</f>
        <v>6</v>
      </c>
      <c r="K151" s="43">
        <f>LTN!K151+LPN!K151</f>
        <v>1</v>
      </c>
      <c r="L151" s="43">
        <f>LTN!L151+LPN!L151</f>
        <v>1</v>
      </c>
      <c r="M151" s="43">
        <f>LTN!M151+LPN!M151</f>
        <v>0</v>
      </c>
      <c r="N151" s="43">
        <f>LTN!N151+LPN!N151</f>
        <v>4</v>
      </c>
      <c r="O151" s="43">
        <f>LTN!O151+LPN!O151</f>
        <v>1</v>
      </c>
      <c r="P151" s="43">
        <f>LTN!P151+LPN!P151</f>
        <v>6</v>
      </c>
      <c r="Q151" s="43">
        <f>LTN!Q151+LPN!Q151</f>
        <v>1</v>
      </c>
      <c r="R151" s="43">
        <f>LTN!R151+LPN!R151</f>
        <v>19</v>
      </c>
      <c r="S151" s="43">
        <f>LTN!S151+LPN!S151</f>
        <v>1</v>
      </c>
      <c r="T151" s="1" t="str">
        <f>VLOOKUP(B151,Param!B:E,4,FALSE)</f>
        <v>Pyrénées orientales</v>
      </c>
      <c r="U151" s="1">
        <f t="shared" si="36"/>
        <v>2</v>
      </c>
      <c r="V151" s="1">
        <f t="shared" si="37"/>
        <v>1</v>
      </c>
      <c r="W151" s="1">
        <f t="shared" si="38"/>
        <v>7</v>
      </c>
      <c r="X151" s="1">
        <f t="shared" si="39"/>
        <v>1</v>
      </c>
      <c r="Y151" s="1">
        <f t="shared" si="40"/>
        <v>5</v>
      </c>
      <c r="Z151" s="1">
        <f t="shared" si="41"/>
        <v>7</v>
      </c>
      <c r="AA151" s="1">
        <f t="shared" si="42"/>
        <v>20</v>
      </c>
      <c r="AC151" s="1">
        <f t="shared" si="43"/>
        <v>38</v>
      </c>
      <c r="AD151" s="1">
        <f t="shared" si="44"/>
        <v>5</v>
      </c>
    </row>
    <row r="152" spans="1:30" ht="15.9" customHeight="1" x14ac:dyDescent="0.3">
      <c r="A152" s="4">
        <v>11660031</v>
      </c>
      <c r="B152" s="4" t="str">
        <f>VLOOKUP(A152,Param!A:B,2,FALSE)</f>
        <v>ENT VALLESPIR TENNIS DE TABLE</v>
      </c>
      <c r="C152" s="2">
        <f>LTN!C152+LPN!C152</f>
        <v>17</v>
      </c>
      <c r="D152" s="2">
        <f>LTN!D152+LPN!D152</f>
        <v>4</v>
      </c>
      <c r="E152" s="2">
        <f>LTN!E152+LPN!E152</f>
        <v>21</v>
      </c>
      <c r="F152" s="43">
        <f>LTN!F152+LPN!F152</f>
        <v>1</v>
      </c>
      <c r="G152" s="43">
        <f>LTN!G152+LPN!G152</f>
        <v>0</v>
      </c>
      <c r="H152" s="43">
        <f>LTN!H152+LPN!H152</f>
        <v>1</v>
      </c>
      <c r="I152" s="43">
        <f>LTN!I152+LPN!I152</f>
        <v>1</v>
      </c>
      <c r="J152" s="43">
        <f>LTN!J152+LPN!J152</f>
        <v>6</v>
      </c>
      <c r="K152" s="43">
        <f>LTN!K152+LPN!K152</f>
        <v>0</v>
      </c>
      <c r="L152" s="43">
        <f>LTN!L152+LPN!L152</f>
        <v>2</v>
      </c>
      <c r="M152" s="43">
        <f>LTN!M152+LPN!M152</f>
        <v>0</v>
      </c>
      <c r="N152" s="43">
        <f>LTN!N152+LPN!N152</f>
        <v>0</v>
      </c>
      <c r="O152" s="43">
        <f>LTN!O152+LPN!O152</f>
        <v>0</v>
      </c>
      <c r="P152" s="43">
        <f>LTN!P152+LPN!P152</f>
        <v>3</v>
      </c>
      <c r="Q152" s="43">
        <f>LTN!Q152+LPN!Q152</f>
        <v>0</v>
      </c>
      <c r="R152" s="43">
        <f>LTN!R152+LPN!R152</f>
        <v>4</v>
      </c>
      <c r="S152" s="43">
        <f>LTN!S152+LPN!S152</f>
        <v>3</v>
      </c>
      <c r="T152" s="1" t="str">
        <f>VLOOKUP(B152,Param!B:E,4,FALSE)</f>
        <v>Pyrénées orientales</v>
      </c>
      <c r="U152" s="1">
        <f t="shared" si="36"/>
        <v>1</v>
      </c>
      <c r="V152" s="1">
        <f t="shared" si="37"/>
        <v>2</v>
      </c>
      <c r="W152" s="1">
        <f t="shared" si="38"/>
        <v>6</v>
      </c>
      <c r="X152" s="1">
        <f t="shared" si="39"/>
        <v>2</v>
      </c>
      <c r="Y152" s="1">
        <f t="shared" si="40"/>
        <v>0</v>
      </c>
      <c r="Z152" s="1">
        <f t="shared" si="41"/>
        <v>3</v>
      </c>
      <c r="AA152" s="1">
        <f t="shared" si="42"/>
        <v>7</v>
      </c>
      <c r="AC152" s="1">
        <f t="shared" si="43"/>
        <v>17</v>
      </c>
      <c r="AD152" s="1">
        <f t="shared" si="44"/>
        <v>4</v>
      </c>
    </row>
    <row r="153" spans="1:30" ht="15.9" customHeight="1" x14ac:dyDescent="0.3">
      <c r="A153" s="4">
        <v>11660032</v>
      </c>
      <c r="B153" s="4" t="str">
        <f>VLOOKUP(A153,Param!A:B,2,FALSE)</f>
        <v>MILLAS TENNIS DE TABLE</v>
      </c>
      <c r="C153" s="2">
        <f>LTN!C153+LPN!C153</f>
        <v>29</v>
      </c>
      <c r="D153" s="2">
        <f>LTN!D153+LPN!D153</f>
        <v>3</v>
      </c>
      <c r="E153" s="2">
        <f>LTN!E153+LPN!E153</f>
        <v>32</v>
      </c>
      <c r="F153" s="43">
        <f>LTN!F153+LPN!F153</f>
        <v>2</v>
      </c>
      <c r="G153" s="43">
        <f>LTN!G153+LPN!G153</f>
        <v>0</v>
      </c>
      <c r="H153" s="43">
        <f>LTN!H153+LPN!H153</f>
        <v>1</v>
      </c>
      <c r="I153" s="43">
        <f>LTN!I153+LPN!I153</f>
        <v>0</v>
      </c>
      <c r="J153" s="43">
        <f>LTN!J153+LPN!J153</f>
        <v>3</v>
      </c>
      <c r="K153" s="43">
        <f>LTN!K153+LPN!K153</f>
        <v>1</v>
      </c>
      <c r="L153" s="43">
        <f>LTN!L153+LPN!L153</f>
        <v>0</v>
      </c>
      <c r="M153" s="43">
        <f>LTN!M153+LPN!M153</f>
        <v>0</v>
      </c>
      <c r="N153" s="43">
        <f>LTN!N153+LPN!N153</f>
        <v>1</v>
      </c>
      <c r="O153" s="43">
        <f>LTN!O153+LPN!O153</f>
        <v>0</v>
      </c>
      <c r="P153" s="43">
        <f>LTN!P153+LPN!P153</f>
        <v>4</v>
      </c>
      <c r="Q153" s="43">
        <f>LTN!Q153+LPN!Q153</f>
        <v>1</v>
      </c>
      <c r="R153" s="43">
        <f>LTN!R153+LPN!R153</f>
        <v>18</v>
      </c>
      <c r="S153" s="43">
        <f>LTN!S153+LPN!S153</f>
        <v>1</v>
      </c>
      <c r="T153" s="1" t="str">
        <f>VLOOKUP(B153,Param!B:E,4,FALSE)</f>
        <v>Pyrénées orientales</v>
      </c>
      <c r="U153" s="1">
        <f t="shared" si="36"/>
        <v>2</v>
      </c>
      <c r="V153" s="1">
        <f t="shared" si="37"/>
        <v>1</v>
      </c>
      <c r="W153" s="1">
        <f t="shared" si="38"/>
        <v>4</v>
      </c>
      <c r="X153" s="1">
        <f t="shared" si="39"/>
        <v>0</v>
      </c>
      <c r="Y153" s="1">
        <f t="shared" si="40"/>
        <v>1</v>
      </c>
      <c r="Z153" s="1">
        <f t="shared" si="41"/>
        <v>5</v>
      </c>
      <c r="AA153" s="1">
        <f t="shared" si="42"/>
        <v>19</v>
      </c>
      <c r="AC153" s="1">
        <f t="shared" si="43"/>
        <v>29</v>
      </c>
      <c r="AD153" s="1">
        <f t="shared" si="44"/>
        <v>3</v>
      </c>
    </row>
    <row r="154" spans="1:30" ht="15.9" customHeight="1" x14ac:dyDescent="0.3">
      <c r="A154" s="4">
        <v>11660041</v>
      </c>
      <c r="B154" s="4" t="str">
        <f>VLOOKUP(A154,Param!A:B,2,FALSE)</f>
        <v>PRADES CONFLENT CANIGO TT</v>
      </c>
      <c r="C154" s="2">
        <f>LTN!C154+LPN!C154</f>
        <v>42</v>
      </c>
      <c r="D154" s="2">
        <f>LTN!D154+LPN!D154</f>
        <v>11</v>
      </c>
      <c r="E154" s="2">
        <f>LTN!E154+LPN!E154</f>
        <v>53</v>
      </c>
      <c r="F154" s="43">
        <f>LTN!F154+LPN!F154</f>
        <v>2</v>
      </c>
      <c r="G154" s="43">
        <f>LTN!G154+LPN!G154</f>
        <v>0</v>
      </c>
      <c r="H154" s="43">
        <f>LTN!H154+LPN!H154</f>
        <v>1</v>
      </c>
      <c r="I154" s="43">
        <f>LTN!I154+LPN!I154</f>
        <v>3</v>
      </c>
      <c r="J154" s="43">
        <f>LTN!J154+LPN!J154</f>
        <v>1</v>
      </c>
      <c r="K154" s="43">
        <f>LTN!K154+LPN!K154</f>
        <v>0</v>
      </c>
      <c r="L154" s="43">
        <f>LTN!L154+LPN!L154</f>
        <v>1</v>
      </c>
      <c r="M154" s="43">
        <f>LTN!M154+LPN!M154</f>
        <v>1</v>
      </c>
      <c r="N154" s="43">
        <f>LTN!N154+LPN!N154</f>
        <v>0</v>
      </c>
      <c r="O154" s="43">
        <f>LTN!O154+LPN!O154</f>
        <v>0</v>
      </c>
      <c r="P154" s="43">
        <f>LTN!P154+LPN!P154</f>
        <v>10</v>
      </c>
      <c r="Q154" s="43">
        <f>LTN!Q154+LPN!Q154</f>
        <v>2</v>
      </c>
      <c r="R154" s="43">
        <f>LTN!R154+LPN!R154</f>
        <v>27</v>
      </c>
      <c r="S154" s="43">
        <f>LTN!S154+LPN!S154</f>
        <v>5</v>
      </c>
      <c r="T154" s="1" t="str">
        <f>VLOOKUP(B154,Param!B:E,4,FALSE)</f>
        <v>Pyrénées orientales</v>
      </c>
      <c r="U154" s="1">
        <f t="shared" si="36"/>
        <v>2</v>
      </c>
      <c r="V154" s="1">
        <f t="shared" si="37"/>
        <v>4</v>
      </c>
      <c r="W154" s="1">
        <f t="shared" si="38"/>
        <v>1</v>
      </c>
      <c r="X154" s="1">
        <f t="shared" si="39"/>
        <v>2</v>
      </c>
      <c r="Y154" s="1">
        <f t="shared" si="40"/>
        <v>0</v>
      </c>
      <c r="Z154" s="1">
        <f t="shared" si="41"/>
        <v>12</v>
      </c>
      <c r="AA154" s="1">
        <f t="shared" si="42"/>
        <v>32</v>
      </c>
      <c r="AC154" s="1">
        <f t="shared" si="43"/>
        <v>42</v>
      </c>
      <c r="AD154" s="1">
        <f t="shared" si="44"/>
        <v>11</v>
      </c>
    </row>
    <row r="155" spans="1:30" ht="15.9" customHeight="1" x14ac:dyDescent="0.3">
      <c r="A155" s="4">
        <v>11810001</v>
      </c>
      <c r="B155" s="4" t="str">
        <f>VLOOKUP(A155,Param!A:B,2,FALSE)</f>
        <v>ASPTT ALBI tennis de table</v>
      </c>
      <c r="C155" s="2">
        <f>LTN!C155+LPN!C155</f>
        <v>153</v>
      </c>
      <c r="D155" s="2">
        <f>LTN!D155+LPN!D155</f>
        <v>34</v>
      </c>
      <c r="E155" s="2">
        <f>LTN!E155+LPN!E155</f>
        <v>187</v>
      </c>
      <c r="F155" s="43">
        <f>LTN!F155+LPN!F155</f>
        <v>9</v>
      </c>
      <c r="G155" s="43">
        <f>LTN!G155+LPN!G155</f>
        <v>2</v>
      </c>
      <c r="H155" s="43">
        <f>LTN!H155+LPN!H155</f>
        <v>16</v>
      </c>
      <c r="I155" s="43">
        <f>LTN!I155+LPN!I155</f>
        <v>4</v>
      </c>
      <c r="J155" s="43">
        <f>LTN!J155+LPN!J155</f>
        <v>23</v>
      </c>
      <c r="K155" s="43">
        <f>LTN!K155+LPN!K155</f>
        <v>1</v>
      </c>
      <c r="L155" s="43">
        <f>LTN!L155+LPN!L155</f>
        <v>18</v>
      </c>
      <c r="M155" s="43">
        <f>LTN!M155+LPN!M155</f>
        <v>2</v>
      </c>
      <c r="N155" s="43">
        <f>LTN!N155+LPN!N155</f>
        <v>10</v>
      </c>
      <c r="O155" s="43">
        <f>LTN!O155+LPN!O155</f>
        <v>1</v>
      </c>
      <c r="P155" s="43">
        <f>LTN!P155+LPN!P155</f>
        <v>21</v>
      </c>
      <c r="Q155" s="43">
        <f>LTN!Q155+LPN!Q155</f>
        <v>2</v>
      </c>
      <c r="R155" s="43">
        <f>LTN!R155+LPN!R155</f>
        <v>56</v>
      </c>
      <c r="S155" s="43">
        <f>LTN!S155+LPN!S155</f>
        <v>22</v>
      </c>
      <c r="T155" s="1" t="str">
        <f>VLOOKUP(B155,Param!B:E,4,FALSE)</f>
        <v>Tarn</v>
      </c>
      <c r="U155" s="1">
        <f t="shared" si="36"/>
        <v>11</v>
      </c>
      <c r="V155" s="1">
        <f t="shared" si="37"/>
        <v>20</v>
      </c>
      <c r="W155" s="1">
        <f t="shared" si="38"/>
        <v>24</v>
      </c>
      <c r="X155" s="1">
        <f t="shared" si="39"/>
        <v>20</v>
      </c>
      <c r="Y155" s="1">
        <f t="shared" si="40"/>
        <v>11</v>
      </c>
      <c r="Z155" s="1">
        <f t="shared" si="41"/>
        <v>23</v>
      </c>
      <c r="AA155" s="1">
        <f t="shared" si="42"/>
        <v>78</v>
      </c>
      <c r="AC155" s="1">
        <f t="shared" si="43"/>
        <v>153</v>
      </c>
      <c r="AD155" s="1">
        <f t="shared" si="44"/>
        <v>34</v>
      </c>
    </row>
    <row r="156" spans="1:30" ht="15.9" customHeight="1" x14ac:dyDescent="0.3">
      <c r="A156" s="4">
        <v>11810003</v>
      </c>
      <c r="B156" s="4" t="str">
        <f>VLOOKUP(A156,Param!A:B,2,FALSE)</f>
        <v>U.P.MAZAMETAINE</v>
      </c>
      <c r="C156" s="2">
        <f>LTN!C156+LPN!C156</f>
        <v>30</v>
      </c>
      <c r="D156" s="2">
        <f>LTN!D156+LPN!D156</f>
        <v>4</v>
      </c>
      <c r="E156" s="2">
        <f>LTN!E156+LPN!E156</f>
        <v>34</v>
      </c>
      <c r="F156" s="43">
        <f>LTN!F156+LPN!F156</f>
        <v>0</v>
      </c>
      <c r="G156" s="43">
        <f>LTN!G156+LPN!G156</f>
        <v>0</v>
      </c>
      <c r="H156" s="43">
        <f>LTN!H156+LPN!H156</f>
        <v>2</v>
      </c>
      <c r="I156" s="43">
        <f>LTN!I156+LPN!I156</f>
        <v>0</v>
      </c>
      <c r="J156" s="43">
        <f>LTN!J156+LPN!J156</f>
        <v>0</v>
      </c>
      <c r="K156" s="43">
        <f>LTN!K156+LPN!K156</f>
        <v>0</v>
      </c>
      <c r="L156" s="43">
        <f>LTN!L156+LPN!L156</f>
        <v>2</v>
      </c>
      <c r="M156" s="43">
        <f>LTN!M156+LPN!M156</f>
        <v>0</v>
      </c>
      <c r="N156" s="43">
        <f>LTN!N156+LPN!N156</f>
        <v>2</v>
      </c>
      <c r="O156" s="43">
        <f>LTN!O156+LPN!O156</f>
        <v>0</v>
      </c>
      <c r="P156" s="43">
        <f>LTN!P156+LPN!P156</f>
        <v>1</v>
      </c>
      <c r="Q156" s="43">
        <f>LTN!Q156+LPN!Q156</f>
        <v>0</v>
      </c>
      <c r="R156" s="43">
        <f>LTN!R156+LPN!R156</f>
        <v>23</v>
      </c>
      <c r="S156" s="43">
        <f>LTN!S156+LPN!S156</f>
        <v>4</v>
      </c>
      <c r="T156" s="1" t="str">
        <f>VLOOKUP(B156,Param!B:E,4,FALSE)</f>
        <v>Tarn</v>
      </c>
      <c r="U156" s="1">
        <f t="shared" si="36"/>
        <v>0</v>
      </c>
      <c r="V156" s="1">
        <f t="shared" si="37"/>
        <v>2</v>
      </c>
      <c r="W156" s="1">
        <f t="shared" si="38"/>
        <v>0</v>
      </c>
      <c r="X156" s="1">
        <f t="shared" si="39"/>
        <v>2</v>
      </c>
      <c r="Y156" s="1">
        <f t="shared" si="40"/>
        <v>2</v>
      </c>
      <c r="Z156" s="1">
        <f t="shared" si="41"/>
        <v>1</v>
      </c>
      <c r="AA156" s="1">
        <f t="shared" si="42"/>
        <v>27</v>
      </c>
      <c r="AC156" s="1">
        <f t="shared" si="43"/>
        <v>30</v>
      </c>
      <c r="AD156" s="1">
        <f t="shared" si="44"/>
        <v>4</v>
      </c>
    </row>
    <row r="157" spans="1:30" ht="15.9" customHeight="1" x14ac:dyDescent="0.3">
      <c r="A157" s="4">
        <v>11810008</v>
      </c>
      <c r="B157" s="4" t="str">
        <f>VLOOKUP(A157,Param!A:B,2,FALSE)</f>
        <v>U.S. CARMAUX TT</v>
      </c>
      <c r="C157" s="2">
        <f>LTN!C157+LPN!C157</f>
        <v>65</v>
      </c>
      <c r="D157" s="2">
        <f>LTN!D157+LPN!D157</f>
        <v>24</v>
      </c>
      <c r="E157" s="2">
        <f>LTN!E157+LPN!E157</f>
        <v>89</v>
      </c>
      <c r="F157" s="43">
        <f>LTN!F157+LPN!F157</f>
        <v>3</v>
      </c>
      <c r="G157" s="43">
        <f>LTN!G157+LPN!G157</f>
        <v>1</v>
      </c>
      <c r="H157" s="43">
        <f>LTN!H157+LPN!H157</f>
        <v>7</v>
      </c>
      <c r="I157" s="43">
        <f>LTN!I157+LPN!I157</f>
        <v>1</v>
      </c>
      <c r="J157" s="43">
        <f>LTN!J157+LPN!J157</f>
        <v>4</v>
      </c>
      <c r="K157" s="43">
        <f>LTN!K157+LPN!K157</f>
        <v>0</v>
      </c>
      <c r="L157" s="43">
        <f>LTN!L157+LPN!L157</f>
        <v>5</v>
      </c>
      <c r="M157" s="43">
        <f>LTN!M157+LPN!M157</f>
        <v>0</v>
      </c>
      <c r="N157" s="43">
        <f>LTN!N157+LPN!N157</f>
        <v>2</v>
      </c>
      <c r="O157" s="43">
        <f>LTN!O157+LPN!O157</f>
        <v>1</v>
      </c>
      <c r="P157" s="43">
        <f>LTN!P157+LPN!P157</f>
        <v>8</v>
      </c>
      <c r="Q157" s="43">
        <f>LTN!Q157+LPN!Q157</f>
        <v>1</v>
      </c>
      <c r="R157" s="43">
        <f>LTN!R157+LPN!R157</f>
        <v>36</v>
      </c>
      <c r="S157" s="43">
        <f>LTN!S157+LPN!S157</f>
        <v>20</v>
      </c>
      <c r="T157" s="1" t="str">
        <f>VLOOKUP(B157,Param!B:E,4,FALSE)</f>
        <v>Tarn</v>
      </c>
      <c r="U157" s="1">
        <f t="shared" si="36"/>
        <v>4</v>
      </c>
      <c r="V157" s="1">
        <f t="shared" si="37"/>
        <v>8</v>
      </c>
      <c r="W157" s="1">
        <f t="shared" si="38"/>
        <v>4</v>
      </c>
      <c r="X157" s="1">
        <f t="shared" si="39"/>
        <v>5</v>
      </c>
      <c r="Y157" s="1">
        <f t="shared" si="40"/>
        <v>3</v>
      </c>
      <c r="Z157" s="1">
        <f t="shared" si="41"/>
        <v>9</v>
      </c>
      <c r="AA157" s="1">
        <f t="shared" si="42"/>
        <v>56</v>
      </c>
      <c r="AC157" s="1">
        <f t="shared" si="43"/>
        <v>65</v>
      </c>
      <c r="AD157" s="1">
        <f t="shared" si="44"/>
        <v>24</v>
      </c>
    </row>
    <row r="158" spans="1:30" ht="15.9" customHeight="1" x14ac:dyDescent="0.3">
      <c r="A158" s="4">
        <v>11810013</v>
      </c>
      <c r="B158" s="4" t="str">
        <f>VLOOKUP(A158,Param!A:B,2,FALSE)</f>
        <v>F L E P  LACABAREDE</v>
      </c>
      <c r="C158" s="2">
        <f>LTN!C158+LPN!C158</f>
        <v>19</v>
      </c>
      <c r="D158" s="2">
        <f>LTN!D158+LPN!D158</f>
        <v>8</v>
      </c>
      <c r="E158" s="2">
        <f>LTN!E158+LPN!E158</f>
        <v>27</v>
      </c>
      <c r="F158" s="43">
        <f>LTN!F158+LPN!F158</f>
        <v>0</v>
      </c>
      <c r="G158" s="43">
        <f>LTN!G158+LPN!G158</f>
        <v>0</v>
      </c>
      <c r="H158" s="43">
        <f>LTN!H158+LPN!H158</f>
        <v>0</v>
      </c>
      <c r="I158" s="43">
        <f>LTN!I158+LPN!I158</f>
        <v>2</v>
      </c>
      <c r="J158" s="43">
        <f>LTN!J158+LPN!J158</f>
        <v>3</v>
      </c>
      <c r="K158" s="43">
        <f>LTN!K158+LPN!K158</f>
        <v>0</v>
      </c>
      <c r="L158" s="43">
        <f>LTN!L158+LPN!L158</f>
        <v>2</v>
      </c>
      <c r="M158" s="43">
        <f>LTN!M158+LPN!M158</f>
        <v>1</v>
      </c>
      <c r="N158" s="43">
        <f>LTN!N158+LPN!N158</f>
        <v>0</v>
      </c>
      <c r="O158" s="43">
        <f>LTN!O158+LPN!O158</f>
        <v>0</v>
      </c>
      <c r="P158" s="43">
        <f>LTN!P158+LPN!P158</f>
        <v>3</v>
      </c>
      <c r="Q158" s="43">
        <f>LTN!Q158+LPN!Q158</f>
        <v>0</v>
      </c>
      <c r="R158" s="43">
        <f>LTN!R158+LPN!R158</f>
        <v>11</v>
      </c>
      <c r="S158" s="43">
        <f>LTN!S158+LPN!S158</f>
        <v>5</v>
      </c>
      <c r="T158" s="1" t="str">
        <f>VLOOKUP(B158,Param!B:E,4,FALSE)</f>
        <v>Tarn</v>
      </c>
      <c r="U158" s="1">
        <f t="shared" si="36"/>
        <v>0</v>
      </c>
      <c r="V158" s="1">
        <f t="shared" si="37"/>
        <v>2</v>
      </c>
      <c r="W158" s="1">
        <f t="shared" si="38"/>
        <v>3</v>
      </c>
      <c r="X158" s="1">
        <f t="shared" si="39"/>
        <v>3</v>
      </c>
      <c r="Y158" s="1">
        <f t="shared" si="40"/>
        <v>0</v>
      </c>
      <c r="Z158" s="1">
        <f t="shared" si="41"/>
        <v>3</v>
      </c>
      <c r="AA158" s="1">
        <f t="shared" si="42"/>
        <v>16</v>
      </c>
      <c r="AC158" s="1">
        <f t="shared" si="43"/>
        <v>19</v>
      </c>
      <c r="AD158" s="1">
        <f t="shared" si="44"/>
        <v>8</v>
      </c>
    </row>
    <row r="159" spans="1:30" ht="15.9" customHeight="1" x14ac:dyDescent="0.3">
      <c r="A159" s="4">
        <v>11810015</v>
      </c>
      <c r="B159" s="4" t="str">
        <f>VLOOKUP(A159,Param!A:B,2,FALSE)</f>
        <v>PING ST PAULAIS</v>
      </c>
      <c r="C159" s="2">
        <f>LTN!C159+LPN!C159</f>
        <v>167</v>
      </c>
      <c r="D159" s="2">
        <f>LTN!D159+LPN!D159</f>
        <v>40</v>
      </c>
      <c r="E159" s="2">
        <f>LTN!E159+LPN!E159</f>
        <v>207</v>
      </c>
      <c r="F159" s="43">
        <f>LTN!F159+LPN!F159</f>
        <v>22</v>
      </c>
      <c r="G159" s="43">
        <f>LTN!G159+LPN!G159</f>
        <v>9</v>
      </c>
      <c r="H159" s="43">
        <f>LTN!H159+LPN!H159</f>
        <v>20</v>
      </c>
      <c r="I159" s="43">
        <f>LTN!I159+LPN!I159</f>
        <v>3</v>
      </c>
      <c r="J159" s="43">
        <f>LTN!J159+LPN!J159</f>
        <v>26</v>
      </c>
      <c r="K159" s="43">
        <f>LTN!K159+LPN!K159</f>
        <v>4</v>
      </c>
      <c r="L159" s="43">
        <f>LTN!L159+LPN!L159</f>
        <v>18</v>
      </c>
      <c r="M159" s="43">
        <f>LTN!M159+LPN!M159</f>
        <v>1</v>
      </c>
      <c r="N159" s="43">
        <f>LTN!N159+LPN!N159</f>
        <v>12</v>
      </c>
      <c r="O159" s="43">
        <f>LTN!O159+LPN!O159</f>
        <v>2</v>
      </c>
      <c r="P159" s="43">
        <f>LTN!P159+LPN!P159</f>
        <v>18</v>
      </c>
      <c r="Q159" s="43">
        <f>LTN!Q159+LPN!Q159</f>
        <v>5</v>
      </c>
      <c r="R159" s="43">
        <f>LTN!R159+LPN!R159</f>
        <v>51</v>
      </c>
      <c r="S159" s="43">
        <f>LTN!S159+LPN!S159</f>
        <v>16</v>
      </c>
      <c r="T159" s="1" t="str">
        <f>VLOOKUP(B159,Param!B:E,4,FALSE)</f>
        <v>Tarn</v>
      </c>
      <c r="U159" s="1">
        <f t="shared" si="36"/>
        <v>31</v>
      </c>
      <c r="V159" s="1">
        <f t="shared" si="37"/>
        <v>23</v>
      </c>
      <c r="W159" s="1">
        <f t="shared" si="38"/>
        <v>30</v>
      </c>
      <c r="X159" s="1">
        <f t="shared" si="39"/>
        <v>19</v>
      </c>
      <c r="Y159" s="1">
        <f t="shared" si="40"/>
        <v>14</v>
      </c>
      <c r="Z159" s="1">
        <f t="shared" si="41"/>
        <v>23</v>
      </c>
      <c r="AA159" s="1">
        <f t="shared" si="42"/>
        <v>67</v>
      </c>
      <c r="AC159" s="1">
        <f t="shared" si="43"/>
        <v>167</v>
      </c>
      <c r="AD159" s="1">
        <f t="shared" si="44"/>
        <v>40</v>
      </c>
    </row>
    <row r="160" spans="1:30" ht="15.9" customHeight="1" x14ac:dyDescent="0.3">
      <c r="A160" s="4">
        <v>11810024</v>
      </c>
      <c r="B160" s="4" t="str">
        <f>VLOOKUP(A160,Param!A:B,2,FALSE)</f>
        <v>CASTRES TARN-SUD TT</v>
      </c>
      <c r="C160" s="2">
        <f>LTN!C160+LPN!C160</f>
        <v>45</v>
      </c>
      <c r="D160" s="2">
        <f>LTN!D160+LPN!D160</f>
        <v>12</v>
      </c>
      <c r="E160" s="2">
        <f>LTN!E160+LPN!E160</f>
        <v>57</v>
      </c>
      <c r="F160" s="43">
        <f>LTN!F160+LPN!F160</f>
        <v>1</v>
      </c>
      <c r="G160" s="43">
        <f>LTN!G160+LPN!G160</f>
        <v>0</v>
      </c>
      <c r="H160" s="43">
        <f>LTN!H160+LPN!H160</f>
        <v>4</v>
      </c>
      <c r="I160" s="43">
        <f>LTN!I160+LPN!I160</f>
        <v>2</v>
      </c>
      <c r="J160" s="43">
        <f>LTN!J160+LPN!J160</f>
        <v>5</v>
      </c>
      <c r="K160" s="43">
        <f>LTN!K160+LPN!K160</f>
        <v>1</v>
      </c>
      <c r="L160" s="43">
        <f>LTN!L160+LPN!L160</f>
        <v>2</v>
      </c>
      <c r="M160" s="43">
        <f>LTN!M160+LPN!M160</f>
        <v>1</v>
      </c>
      <c r="N160" s="43">
        <f>LTN!N160+LPN!N160</f>
        <v>2</v>
      </c>
      <c r="O160" s="43">
        <f>LTN!O160+LPN!O160</f>
        <v>0</v>
      </c>
      <c r="P160" s="43">
        <f>LTN!P160+LPN!P160</f>
        <v>4</v>
      </c>
      <c r="Q160" s="43">
        <f>LTN!Q160+LPN!Q160</f>
        <v>2</v>
      </c>
      <c r="R160" s="43">
        <f>LTN!R160+LPN!R160</f>
        <v>27</v>
      </c>
      <c r="S160" s="43">
        <f>LTN!S160+LPN!S160</f>
        <v>6</v>
      </c>
      <c r="T160" s="1" t="str">
        <f>VLOOKUP(B160,Param!B:E,4,FALSE)</f>
        <v>Tarn</v>
      </c>
      <c r="U160" s="1">
        <f t="shared" si="36"/>
        <v>1</v>
      </c>
      <c r="V160" s="1">
        <f t="shared" si="37"/>
        <v>6</v>
      </c>
      <c r="W160" s="1">
        <f t="shared" si="38"/>
        <v>6</v>
      </c>
      <c r="X160" s="1">
        <f t="shared" si="39"/>
        <v>3</v>
      </c>
      <c r="Y160" s="1">
        <f t="shared" si="40"/>
        <v>2</v>
      </c>
      <c r="Z160" s="1">
        <f t="shared" si="41"/>
        <v>6</v>
      </c>
      <c r="AA160" s="1">
        <f t="shared" si="42"/>
        <v>33</v>
      </c>
      <c r="AC160" s="1">
        <f t="shared" si="43"/>
        <v>45</v>
      </c>
      <c r="AD160" s="1">
        <f t="shared" si="44"/>
        <v>12</v>
      </c>
    </row>
    <row r="161" spans="1:30" ht="15.9" customHeight="1" x14ac:dyDescent="0.3">
      <c r="A161" s="4">
        <v>11810028</v>
      </c>
      <c r="B161" s="4" t="str">
        <f>VLOOKUP(A161,Param!A:B,2,FALSE)</f>
        <v>Tennis de Table PAYS GAILLACOIS</v>
      </c>
      <c r="C161" s="2">
        <f>LTN!C161+LPN!C161</f>
        <v>104</v>
      </c>
      <c r="D161" s="2">
        <f>LTN!D161+LPN!D161</f>
        <v>29</v>
      </c>
      <c r="E161" s="2">
        <f>LTN!E161+LPN!E161</f>
        <v>133</v>
      </c>
      <c r="F161" s="43">
        <f>LTN!F161+LPN!F161</f>
        <v>3</v>
      </c>
      <c r="G161" s="43">
        <f>LTN!G161+LPN!G161</f>
        <v>0</v>
      </c>
      <c r="H161" s="43">
        <f>LTN!H161+LPN!H161</f>
        <v>7</v>
      </c>
      <c r="I161" s="43">
        <f>LTN!I161+LPN!I161</f>
        <v>0</v>
      </c>
      <c r="J161" s="43">
        <f>LTN!J161+LPN!J161</f>
        <v>15</v>
      </c>
      <c r="K161" s="43">
        <f>LTN!K161+LPN!K161</f>
        <v>2</v>
      </c>
      <c r="L161" s="43">
        <f>LTN!L161+LPN!L161</f>
        <v>6</v>
      </c>
      <c r="M161" s="43">
        <f>LTN!M161+LPN!M161</f>
        <v>1</v>
      </c>
      <c r="N161" s="43">
        <f>LTN!N161+LPN!N161</f>
        <v>3</v>
      </c>
      <c r="O161" s="43">
        <f>LTN!O161+LPN!O161</f>
        <v>0</v>
      </c>
      <c r="P161" s="43">
        <f>LTN!P161+LPN!P161</f>
        <v>10</v>
      </c>
      <c r="Q161" s="43">
        <f>LTN!Q161+LPN!Q161</f>
        <v>2</v>
      </c>
      <c r="R161" s="43">
        <f>LTN!R161+LPN!R161</f>
        <v>60</v>
      </c>
      <c r="S161" s="43">
        <f>LTN!S161+LPN!S161</f>
        <v>24</v>
      </c>
      <c r="T161" s="1" t="str">
        <f>VLOOKUP(B161,Param!B:E,4,FALSE)</f>
        <v>Tarn</v>
      </c>
      <c r="U161" s="1">
        <f t="shared" si="36"/>
        <v>3</v>
      </c>
      <c r="V161" s="1">
        <f t="shared" si="37"/>
        <v>7</v>
      </c>
      <c r="W161" s="1">
        <f t="shared" si="38"/>
        <v>17</v>
      </c>
      <c r="X161" s="1">
        <f t="shared" si="39"/>
        <v>7</v>
      </c>
      <c r="Y161" s="1">
        <f t="shared" si="40"/>
        <v>3</v>
      </c>
      <c r="Z161" s="1">
        <f t="shared" si="41"/>
        <v>12</v>
      </c>
      <c r="AA161" s="1">
        <f t="shared" si="42"/>
        <v>84</v>
      </c>
      <c r="AC161" s="1">
        <f t="shared" si="43"/>
        <v>104</v>
      </c>
      <c r="AD161" s="1">
        <f t="shared" si="44"/>
        <v>29</v>
      </c>
    </row>
    <row r="162" spans="1:30" ht="15.9" customHeight="1" x14ac:dyDescent="0.3">
      <c r="A162" s="4">
        <v>11810033</v>
      </c>
      <c r="B162" s="4" t="str">
        <f>VLOOKUP(A162,Param!A:B,2,FALSE)</f>
        <v>LABRUGUIERE FUN PING</v>
      </c>
      <c r="C162" s="2">
        <f>LTN!C162+LPN!C162</f>
        <v>40</v>
      </c>
      <c r="D162" s="2">
        <f>LTN!D162+LPN!D162</f>
        <v>7</v>
      </c>
      <c r="E162" s="2">
        <f>LTN!E162+LPN!E162</f>
        <v>47</v>
      </c>
      <c r="F162" s="43">
        <f>LTN!F162+LPN!F162</f>
        <v>1</v>
      </c>
      <c r="G162" s="43">
        <f>LTN!G162+LPN!G162</f>
        <v>0</v>
      </c>
      <c r="H162" s="43">
        <f>LTN!H162+LPN!H162</f>
        <v>4</v>
      </c>
      <c r="I162" s="43">
        <f>LTN!I162+LPN!I162</f>
        <v>1</v>
      </c>
      <c r="J162" s="43">
        <f>LTN!J162+LPN!J162</f>
        <v>3</v>
      </c>
      <c r="K162" s="43">
        <f>LTN!K162+LPN!K162</f>
        <v>0</v>
      </c>
      <c r="L162" s="43">
        <f>LTN!L162+LPN!L162</f>
        <v>4</v>
      </c>
      <c r="M162" s="43">
        <f>LTN!M162+LPN!M162</f>
        <v>0</v>
      </c>
      <c r="N162" s="43">
        <f>LTN!N162+LPN!N162</f>
        <v>3</v>
      </c>
      <c r="O162" s="43">
        <f>LTN!O162+LPN!O162</f>
        <v>0</v>
      </c>
      <c r="P162" s="43">
        <f>LTN!P162+LPN!P162</f>
        <v>3</v>
      </c>
      <c r="Q162" s="43">
        <f>LTN!Q162+LPN!Q162</f>
        <v>0</v>
      </c>
      <c r="R162" s="43">
        <f>LTN!R162+LPN!R162</f>
        <v>22</v>
      </c>
      <c r="S162" s="43">
        <f>LTN!S162+LPN!S162</f>
        <v>6</v>
      </c>
      <c r="T162" s="1" t="str">
        <f>VLOOKUP(B162,Param!B:E,4,FALSE)</f>
        <v>Tarn</v>
      </c>
      <c r="U162" s="1">
        <f t="shared" si="36"/>
        <v>1</v>
      </c>
      <c r="V162" s="1">
        <f t="shared" si="37"/>
        <v>5</v>
      </c>
      <c r="W162" s="1">
        <f t="shared" si="38"/>
        <v>3</v>
      </c>
      <c r="X162" s="1">
        <f t="shared" si="39"/>
        <v>4</v>
      </c>
      <c r="Y162" s="1">
        <f t="shared" si="40"/>
        <v>3</v>
      </c>
      <c r="Z162" s="1">
        <f t="shared" si="41"/>
        <v>3</v>
      </c>
      <c r="AA162" s="1">
        <f t="shared" si="42"/>
        <v>28</v>
      </c>
      <c r="AC162" s="1">
        <f t="shared" si="43"/>
        <v>40</v>
      </c>
      <c r="AD162" s="1">
        <f t="shared" si="44"/>
        <v>7</v>
      </c>
    </row>
    <row r="163" spans="1:30" ht="15.9" customHeight="1" x14ac:dyDescent="0.3">
      <c r="A163" s="4">
        <v>11810034</v>
      </c>
      <c r="B163" s="4" t="str">
        <f>VLOOKUP(A163,Param!A:B,2,FALSE)</f>
        <v>TENNIS DE TABLE GRAULHET</v>
      </c>
      <c r="C163" s="2">
        <f>LTN!C163+LPN!C163</f>
        <v>29</v>
      </c>
      <c r="D163" s="2">
        <f>LTN!D163+LPN!D163</f>
        <v>4</v>
      </c>
      <c r="E163" s="2">
        <f>LTN!E163+LPN!E163</f>
        <v>33</v>
      </c>
      <c r="F163" s="43">
        <f>LTN!F163+LPN!F163</f>
        <v>0</v>
      </c>
      <c r="G163" s="43">
        <f>LTN!G163+LPN!G163</f>
        <v>0</v>
      </c>
      <c r="H163" s="43">
        <f>LTN!H163+LPN!H163</f>
        <v>2</v>
      </c>
      <c r="I163" s="43">
        <f>LTN!I163+LPN!I163</f>
        <v>0</v>
      </c>
      <c r="J163" s="43">
        <f>LTN!J163+LPN!J163</f>
        <v>7</v>
      </c>
      <c r="K163" s="43">
        <f>LTN!K163+LPN!K163</f>
        <v>0</v>
      </c>
      <c r="L163" s="43">
        <f>LTN!L163+LPN!L163</f>
        <v>3</v>
      </c>
      <c r="M163" s="43">
        <f>LTN!M163+LPN!M163</f>
        <v>0</v>
      </c>
      <c r="N163" s="43">
        <f>LTN!N163+LPN!N163</f>
        <v>2</v>
      </c>
      <c r="O163" s="43">
        <f>LTN!O163+LPN!O163</f>
        <v>0</v>
      </c>
      <c r="P163" s="43">
        <f>LTN!P163+LPN!P163</f>
        <v>6</v>
      </c>
      <c r="Q163" s="43">
        <f>LTN!Q163+LPN!Q163</f>
        <v>2</v>
      </c>
      <c r="R163" s="43">
        <f>LTN!R163+LPN!R163</f>
        <v>9</v>
      </c>
      <c r="S163" s="43">
        <f>LTN!S163+LPN!S163</f>
        <v>2</v>
      </c>
      <c r="T163" s="1" t="str">
        <f>VLOOKUP(B163,Param!B:E,4,FALSE)</f>
        <v>Tarn</v>
      </c>
      <c r="U163" s="1">
        <f>F163+G163</f>
        <v>0</v>
      </c>
      <c r="V163" s="1">
        <f>I163+H163</f>
        <v>2</v>
      </c>
      <c r="W163" s="1">
        <f>J163+K163</f>
        <v>7</v>
      </c>
      <c r="X163" s="1">
        <f>L163+M163</f>
        <v>3</v>
      </c>
      <c r="Y163" s="1">
        <f>N163+O163</f>
        <v>2</v>
      </c>
      <c r="Z163" s="1">
        <f>P163+Q163</f>
        <v>8</v>
      </c>
      <c r="AA163" s="1">
        <f>R163+S163</f>
        <v>11</v>
      </c>
      <c r="AC163" s="1">
        <f>C163</f>
        <v>29</v>
      </c>
      <c r="AD163" s="1">
        <f>D163</f>
        <v>4</v>
      </c>
    </row>
    <row r="164" spans="1:30" ht="15.9" customHeight="1" x14ac:dyDescent="0.3">
      <c r="A164" s="4">
        <v>11820007</v>
      </c>
      <c r="B164" s="4" t="str">
        <f>VLOOKUP(A164,Param!A:B,2,FALSE)</f>
        <v>PPC CAUSSADAIS</v>
      </c>
      <c r="C164" s="2">
        <f>LTN!C164+LPN!C164</f>
        <v>61</v>
      </c>
      <c r="D164" s="2">
        <f>LTN!D164+LPN!D164</f>
        <v>4</v>
      </c>
      <c r="E164" s="2">
        <f>LTN!E164+LPN!E164</f>
        <v>65</v>
      </c>
      <c r="F164" s="43">
        <f>LTN!F164+LPN!F164</f>
        <v>2</v>
      </c>
      <c r="G164" s="43">
        <f>LTN!G164+LPN!G164</f>
        <v>0</v>
      </c>
      <c r="H164" s="43">
        <f>LTN!H164+LPN!H164</f>
        <v>7</v>
      </c>
      <c r="I164" s="43">
        <f>LTN!I164+LPN!I164</f>
        <v>0</v>
      </c>
      <c r="J164" s="43">
        <f>LTN!J164+LPN!J164</f>
        <v>7</v>
      </c>
      <c r="K164" s="43">
        <f>LTN!K164+LPN!K164</f>
        <v>0</v>
      </c>
      <c r="L164" s="43">
        <f>LTN!L164+LPN!L164</f>
        <v>9</v>
      </c>
      <c r="M164" s="43">
        <f>LTN!M164+LPN!M164</f>
        <v>0</v>
      </c>
      <c r="N164" s="43">
        <f>LTN!N164+LPN!N164</f>
        <v>3</v>
      </c>
      <c r="O164" s="43">
        <f>LTN!O164+LPN!O164</f>
        <v>0</v>
      </c>
      <c r="P164" s="43">
        <f>LTN!P164+LPN!P164</f>
        <v>5</v>
      </c>
      <c r="Q164" s="43">
        <f>LTN!Q164+LPN!Q164</f>
        <v>0</v>
      </c>
      <c r="R164" s="43">
        <f>LTN!R164+LPN!R164</f>
        <v>28</v>
      </c>
      <c r="S164" s="43">
        <f>LTN!S164+LPN!S164</f>
        <v>4</v>
      </c>
      <c r="T164" s="1" t="str">
        <f>VLOOKUP(B164,Param!B:E,4,FALSE)</f>
        <v>Tarn et Garonne</v>
      </c>
      <c r="U164" s="1">
        <f t="shared" si="36"/>
        <v>2</v>
      </c>
      <c r="V164" s="1">
        <f t="shared" si="37"/>
        <v>7</v>
      </c>
      <c r="W164" s="1">
        <f t="shared" si="38"/>
        <v>7</v>
      </c>
      <c r="X164" s="1">
        <f t="shared" si="39"/>
        <v>9</v>
      </c>
      <c r="Y164" s="1">
        <f t="shared" si="40"/>
        <v>3</v>
      </c>
      <c r="Z164" s="1">
        <f t="shared" si="41"/>
        <v>5</v>
      </c>
      <c r="AA164" s="1">
        <f t="shared" si="42"/>
        <v>32</v>
      </c>
      <c r="AC164" s="1">
        <f t="shared" si="43"/>
        <v>61</v>
      </c>
      <c r="AD164" s="1">
        <f t="shared" si="44"/>
        <v>4</v>
      </c>
    </row>
    <row r="165" spans="1:30" ht="15.9" customHeight="1" x14ac:dyDescent="0.3">
      <c r="A165" s="4">
        <v>11820008</v>
      </c>
      <c r="B165" s="4" t="str">
        <f>VLOOKUP(A165,Param!A:B,2,FALSE)</f>
        <v>U.S.MONTAUBAN T.T.</v>
      </c>
      <c r="C165" s="2">
        <f>LTN!C165+LPN!C165</f>
        <v>185</v>
      </c>
      <c r="D165" s="2">
        <f>LTN!D165+LPN!D165</f>
        <v>38</v>
      </c>
      <c r="E165" s="2">
        <f>LTN!E165+LPN!E165</f>
        <v>223</v>
      </c>
      <c r="F165" s="43">
        <f>LTN!F165+LPN!F165</f>
        <v>32</v>
      </c>
      <c r="G165" s="43">
        <f>LTN!G165+LPN!G165</f>
        <v>27</v>
      </c>
      <c r="H165" s="43">
        <f>LTN!H165+LPN!H165</f>
        <v>25</v>
      </c>
      <c r="I165" s="43">
        <f>LTN!I165+LPN!I165</f>
        <v>2</v>
      </c>
      <c r="J165" s="43">
        <f>LTN!J165+LPN!J165</f>
        <v>54</v>
      </c>
      <c r="K165" s="43">
        <f>LTN!K165+LPN!K165</f>
        <v>5</v>
      </c>
      <c r="L165" s="43">
        <f>LTN!L165+LPN!L165</f>
        <v>17</v>
      </c>
      <c r="M165" s="43">
        <f>LTN!M165+LPN!M165</f>
        <v>1</v>
      </c>
      <c r="N165" s="43">
        <f>LTN!N165+LPN!N165</f>
        <v>10</v>
      </c>
      <c r="O165" s="43">
        <f>LTN!O165+LPN!O165</f>
        <v>1</v>
      </c>
      <c r="P165" s="43">
        <f>LTN!P165+LPN!P165</f>
        <v>20</v>
      </c>
      <c r="Q165" s="43">
        <f>LTN!Q165+LPN!Q165</f>
        <v>0</v>
      </c>
      <c r="R165" s="43">
        <f>LTN!R165+LPN!R165</f>
        <v>27</v>
      </c>
      <c r="S165" s="43">
        <f>LTN!S165+LPN!S165</f>
        <v>2</v>
      </c>
      <c r="T165" s="1" t="str">
        <f>VLOOKUP(B165,Param!B:E,4,FALSE)</f>
        <v>Tarn et Garonne</v>
      </c>
      <c r="U165" s="1">
        <f t="shared" si="36"/>
        <v>59</v>
      </c>
      <c r="V165" s="1">
        <f t="shared" si="37"/>
        <v>27</v>
      </c>
      <c r="W165" s="1">
        <f t="shared" si="38"/>
        <v>59</v>
      </c>
      <c r="X165" s="1">
        <f t="shared" si="39"/>
        <v>18</v>
      </c>
      <c r="Y165" s="1">
        <f t="shared" si="40"/>
        <v>11</v>
      </c>
      <c r="Z165" s="1">
        <f t="shared" si="41"/>
        <v>20</v>
      </c>
      <c r="AA165" s="1">
        <f t="shared" si="42"/>
        <v>29</v>
      </c>
      <c r="AC165" s="1">
        <f t="shared" si="43"/>
        <v>185</v>
      </c>
      <c r="AD165" s="1">
        <f t="shared" si="44"/>
        <v>38</v>
      </c>
    </row>
    <row r="166" spans="1:30" ht="15.9" customHeight="1" x14ac:dyDescent="0.3">
      <c r="A166" s="4">
        <v>11820011</v>
      </c>
      <c r="B166" s="4" t="str">
        <f>VLOOKUP(A166,Param!A:B,2,FALSE)</f>
        <v>L ATOUT STEPHANOIS</v>
      </c>
      <c r="C166" s="2">
        <f>LTN!C166+LPN!C166</f>
        <v>49</v>
      </c>
      <c r="D166" s="2">
        <f>LTN!D166+LPN!D166</f>
        <v>2</v>
      </c>
      <c r="E166" s="2">
        <f>LTN!E166+LPN!E166</f>
        <v>51</v>
      </c>
      <c r="F166" s="43">
        <f>LTN!F166+LPN!F166</f>
        <v>5</v>
      </c>
      <c r="G166" s="43">
        <f>LTN!G166+LPN!G166</f>
        <v>0</v>
      </c>
      <c r="H166" s="43">
        <f>LTN!H166+LPN!H166</f>
        <v>10</v>
      </c>
      <c r="I166" s="43">
        <f>LTN!I166+LPN!I166</f>
        <v>1</v>
      </c>
      <c r="J166" s="43">
        <f>LTN!J166+LPN!J166</f>
        <v>3</v>
      </c>
      <c r="K166" s="43">
        <f>LTN!K166+LPN!K166</f>
        <v>0</v>
      </c>
      <c r="L166" s="43">
        <f>LTN!L166+LPN!L166</f>
        <v>2</v>
      </c>
      <c r="M166" s="43">
        <f>LTN!M166+LPN!M166</f>
        <v>0</v>
      </c>
      <c r="N166" s="43">
        <f>LTN!N166+LPN!N166</f>
        <v>0</v>
      </c>
      <c r="O166" s="43">
        <f>LTN!O166+LPN!O166</f>
        <v>0</v>
      </c>
      <c r="P166" s="43">
        <f>LTN!P166+LPN!P166</f>
        <v>6</v>
      </c>
      <c r="Q166" s="43">
        <f>LTN!Q166+LPN!Q166</f>
        <v>0</v>
      </c>
      <c r="R166" s="43">
        <f>LTN!R166+LPN!R166</f>
        <v>23</v>
      </c>
      <c r="S166" s="43">
        <f>LTN!S166+LPN!S166</f>
        <v>1</v>
      </c>
      <c r="T166" s="1" t="str">
        <f>VLOOKUP(B166,Param!B:E,4,FALSE)</f>
        <v>Tarn et Garonne</v>
      </c>
      <c r="U166" s="1">
        <f t="shared" si="36"/>
        <v>5</v>
      </c>
      <c r="V166" s="1">
        <f t="shared" si="37"/>
        <v>11</v>
      </c>
      <c r="W166" s="1">
        <f t="shared" si="38"/>
        <v>3</v>
      </c>
      <c r="X166" s="1">
        <f t="shared" si="39"/>
        <v>2</v>
      </c>
      <c r="Y166" s="1">
        <f t="shared" si="40"/>
        <v>0</v>
      </c>
      <c r="Z166" s="1">
        <f t="shared" si="41"/>
        <v>6</v>
      </c>
      <c r="AA166" s="1">
        <f t="shared" si="42"/>
        <v>24</v>
      </c>
      <c r="AC166" s="1">
        <f t="shared" si="43"/>
        <v>49</v>
      </c>
      <c r="AD166" s="1">
        <f t="shared" si="44"/>
        <v>2</v>
      </c>
    </row>
    <row r="167" spans="1:30" ht="15.9" customHeight="1" x14ac:dyDescent="0.3">
      <c r="A167" s="4">
        <v>11820018</v>
      </c>
      <c r="B167" s="4" t="str">
        <f>VLOOKUP(A167,Param!A:B,2,FALSE)</f>
        <v>CERCLE ATHLETIQUE CASTELSAR</v>
      </c>
      <c r="C167" s="2">
        <f>LTN!C167+LPN!C167</f>
        <v>90</v>
      </c>
      <c r="D167" s="2">
        <f>LTN!D167+LPN!D167</f>
        <v>8</v>
      </c>
      <c r="E167" s="2">
        <f>LTN!E167+LPN!E167</f>
        <v>98</v>
      </c>
      <c r="F167" s="43">
        <f>LTN!F167+LPN!F167</f>
        <v>12</v>
      </c>
      <c r="G167" s="43">
        <f>LTN!G167+LPN!G167</f>
        <v>1</v>
      </c>
      <c r="H167" s="43">
        <f>LTN!H167+LPN!H167</f>
        <v>18</v>
      </c>
      <c r="I167" s="43">
        <f>LTN!I167+LPN!I167</f>
        <v>4</v>
      </c>
      <c r="J167" s="43">
        <f>LTN!J167+LPN!J167</f>
        <v>16</v>
      </c>
      <c r="K167" s="43">
        <f>LTN!K167+LPN!K167</f>
        <v>2</v>
      </c>
      <c r="L167" s="43">
        <f>LTN!L167+LPN!L167</f>
        <v>9</v>
      </c>
      <c r="M167" s="43">
        <f>LTN!M167+LPN!M167</f>
        <v>0</v>
      </c>
      <c r="N167" s="43">
        <f>LTN!N167+LPN!N167</f>
        <v>7</v>
      </c>
      <c r="O167" s="43">
        <f>LTN!O167+LPN!O167</f>
        <v>0</v>
      </c>
      <c r="P167" s="43">
        <f>LTN!P167+LPN!P167</f>
        <v>12</v>
      </c>
      <c r="Q167" s="43">
        <f>LTN!Q167+LPN!Q167</f>
        <v>1</v>
      </c>
      <c r="R167" s="43">
        <f>LTN!R167+LPN!R167</f>
        <v>16</v>
      </c>
      <c r="S167" s="43">
        <f>LTN!S167+LPN!S167</f>
        <v>0</v>
      </c>
      <c r="T167" s="1" t="str">
        <f>VLOOKUP(B167,Param!B:E,4,FALSE)</f>
        <v>Tarn et Garonne</v>
      </c>
      <c r="U167" s="1">
        <f t="shared" si="36"/>
        <v>13</v>
      </c>
      <c r="V167" s="1">
        <f t="shared" si="37"/>
        <v>22</v>
      </c>
      <c r="W167" s="1">
        <f t="shared" si="38"/>
        <v>18</v>
      </c>
      <c r="X167" s="1">
        <f t="shared" si="39"/>
        <v>9</v>
      </c>
      <c r="Y167" s="1">
        <f t="shared" si="40"/>
        <v>7</v>
      </c>
      <c r="Z167" s="1">
        <f t="shared" si="41"/>
        <v>13</v>
      </c>
      <c r="AA167" s="1">
        <f t="shared" si="42"/>
        <v>16</v>
      </c>
      <c r="AC167" s="1">
        <f t="shared" si="43"/>
        <v>90</v>
      </c>
      <c r="AD167" s="1">
        <f t="shared" si="44"/>
        <v>8</v>
      </c>
    </row>
    <row r="168" spans="1:30" ht="15.9" customHeight="1" x14ac:dyDescent="0.3">
      <c r="A168" s="4">
        <v>11820026</v>
      </c>
      <c r="B168" s="4" t="str">
        <f>VLOOKUP(A168,Param!A:B,2,FALSE)</f>
        <v>AVENIR MONTBETONAIS TT</v>
      </c>
      <c r="C168" s="2">
        <f>LTN!C168+LPN!C168</f>
        <v>28</v>
      </c>
      <c r="D168" s="2">
        <f>LTN!D168+LPN!D168</f>
        <v>6</v>
      </c>
      <c r="E168" s="2">
        <f>LTN!E168+LPN!E168</f>
        <v>34</v>
      </c>
      <c r="F168" s="43">
        <f>LTN!F168+LPN!F168</f>
        <v>3</v>
      </c>
      <c r="G168" s="43">
        <f>LTN!G168+LPN!G168</f>
        <v>0</v>
      </c>
      <c r="H168" s="43">
        <f>LTN!H168+LPN!H168</f>
        <v>5</v>
      </c>
      <c r="I168" s="43">
        <f>LTN!I168+LPN!I168</f>
        <v>1</v>
      </c>
      <c r="J168" s="43">
        <f>LTN!J168+LPN!J168</f>
        <v>3</v>
      </c>
      <c r="K168" s="43">
        <f>LTN!K168+LPN!K168</f>
        <v>0</v>
      </c>
      <c r="L168" s="43">
        <f>LTN!L168+LPN!L168</f>
        <v>3</v>
      </c>
      <c r="M168" s="43">
        <f>LTN!M168+LPN!M168</f>
        <v>0</v>
      </c>
      <c r="N168" s="43">
        <f>LTN!N168+LPN!N168</f>
        <v>0</v>
      </c>
      <c r="O168" s="43">
        <f>LTN!O168+LPN!O168</f>
        <v>0</v>
      </c>
      <c r="P168" s="43">
        <f>LTN!P168+LPN!P168</f>
        <v>2</v>
      </c>
      <c r="Q168" s="43">
        <f>LTN!Q168+LPN!Q168</f>
        <v>3</v>
      </c>
      <c r="R168" s="43">
        <f>LTN!R168+LPN!R168</f>
        <v>12</v>
      </c>
      <c r="S168" s="43">
        <f>LTN!S168+LPN!S168</f>
        <v>2</v>
      </c>
      <c r="T168" s="1" t="str">
        <f>VLOOKUP(B168,Param!B:E,4,FALSE)</f>
        <v>Tarn et Garonne</v>
      </c>
      <c r="U168" s="1">
        <f t="shared" si="36"/>
        <v>3</v>
      </c>
      <c r="V168" s="1">
        <f t="shared" si="37"/>
        <v>6</v>
      </c>
      <c r="W168" s="1">
        <f t="shared" si="38"/>
        <v>3</v>
      </c>
      <c r="X168" s="1">
        <f t="shared" si="39"/>
        <v>3</v>
      </c>
      <c r="Y168" s="1">
        <f t="shared" si="40"/>
        <v>0</v>
      </c>
      <c r="Z168" s="1">
        <f t="shared" si="41"/>
        <v>5</v>
      </c>
      <c r="AA168" s="1">
        <f t="shared" si="42"/>
        <v>14</v>
      </c>
      <c r="AC168" s="1">
        <f t="shared" si="43"/>
        <v>28</v>
      </c>
      <c r="AD168" s="1">
        <f t="shared" si="44"/>
        <v>6</v>
      </c>
    </row>
    <row r="169" spans="1:30" ht="15.9" customHeight="1" x14ac:dyDescent="0.3">
      <c r="A169" s="4">
        <v>11820027</v>
      </c>
      <c r="B169" s="4" t="str">
        <f>VLOOKUP(A169,Param!A:B,2,FALSE)</f>
        <v>T.T.ST PAUL D ESPIS</v>
      </c>
      <c r="C169" s="2">
        <f>LTN!C169+LPN!C169</f>
        <v>20</v>
      </c>
      <c r="D169" s="2">
        <f>LTN!D169+LPN!D169</f>
        <v>1</v>
      </c>
      <c r="E169" s="2">
        <f>LTN!E169+LPN!E169</f>
        <v>21</v>
      </c>
      <c r="F169" s="43">
        <f>LTN!F169+LPN!F169</f>
        <v>0</v>
      </c>
      <c r="G169" s="43">
        <f>LTN!G169+LPN!G169</f>
        <v>0</v>
      </c>
      <c r="H169" s="43">
        <f>LTN!H169+LPN!H169</f>
        <v>2</v>
      </c>
      <c r="I169" s="43">
        <f>LTN!I169+LPN!I169</f>
        <v>0</v>
      </c>
      <c r="J169" s="43">
        <f>LTN!J169+LPN!J169</f>
        <v>2</v>
      </c>
      <c r="K169" s="43">
        <f>LTN!K169+LPN!K169</f>
        <v>0</v>
      </c>
      <c r="L169" s="43">
        <f>LTN!L169+LPN!L169</f>
        <v>3</v>
      </c>
      <c r="M169" s="43">
        <f>LTN!M169+LPN!M169</f>
        <v>0</v>
      </c>
      <c r="N169" s="43">
        <f>LTN!N169+LPN!N169</f>
        <v>1</v>
      </c>
      <c r="O169" s="43">
        <f>LTN!O169+LPN!O169</f>
        <v>0</v>
      </c>
      <c r="P169" s="43">
        <f>LTN!P169+LPN!P169</f>
        <v>3</v>
      </c>
      <c r="Q169" s="43">
        <f>LTN!Q169+LPN!Q169</f>
        <v>0</v>
      </c>
      <c r="R169" s="43">
        <f>LTN!R169+LPN!R169</f>
        <v>9</v>
      </c>
      <c r="S169" s="43">
        <f>LTN!S169+LPN!S169</f>
        <v>1</v>
      </c>
      <c r="T169" s="1" t="str">
        <f>VLOOKUP(B169,Param!B:E,4,FALSE)</f>
        <v>Tarn et Garonne</v>
      </c>
      <c r="U169" s="1">
        <f t="shared" si="36"/>
        <v>0</v>
      </c>
      <c r="V169" s="1">
        <f t="shared" si="37"/>
        <v>2</v>
      </c>
      <c r="W169" s="1">
        <f t="shared" si="38"/>
        <v>2</v>
      </c>
      <c r="X169" s="1">
        <f t="shared" si="39"/>
        <v>3</v>
      </c>
      <c r="Y169" s="1">
        <f t="shared" si="40"/>
        <v>1</v>
      </c>
      <c r="Z169" s="1">
        <f t="shared" si="41"/>
        <v>3</v>
      </c>
      <c r="AA169" s="1">
        <f t="shared" si="42"/>
        <v>10</v>
      </c>
      <c r="AC169" s="1">
        <f t="shared" si="43"/>
        <v>20</v>
      </c>
      <c r="AD169" s="1">
        <f t="shared" si="44"/>
        <v>1</v>
      </c>
    </row>
    <row r="170" spans="1:30" ht="15.9" customHeight="1" x14ac:dyDescent="0.3">
      <c r="A170" s="4">
        <v>11820031</v>
      </c>
      <c r="B170" s="4" t="str">
        <f>VLOOKUP(A170,Param!A:B,2,FALSE)</f>
        <v>PPC DE MALAUSE</v>
      </c>
      <c r="C170" s="2">
        <f>LTN!C170+LPN!C170</f>
        <v>15</v>
      </c>
      <c r="D170" s="2">
        <f>LTN!D170+LPN!D170</f>
        <v>7</v>
      </c>
      <c r="E170" s="2">
        <f>LTN!E170+LPN!E170</f>
        <v>22</v>
      </c>
      <c r="F170" s="43">
        <f>LTN!F170+LPN!F170</f>
        <v>0</v>
      </c>
      <c r="G170" s="43">
        <f>LTN!G170+LPN!G170</f>
        <v>0</v>
      </c>
      <c r="H170" s="43">
        <f>LTN!H170+LPN!H170</f>
        <v>0</v>
      </c>
      <c r="I170" s="43">
        <f>LTN!I170+LPN!I170</f>
        <v>0</v>
      </c>
      <c r="J170" s="43">
        <f>LTN!J170+LPN!J170</f>
        <v>4</v>
      </c>
      <c r="K170" s="43">
        <f>LTN!K170+LPN!K170</f>
        <v>0</v>
      </c>
      <c r="L170" s="43">
        <f>LTN!L170+LPN!L170</f>
        <v>2</v>
      </c>
      <c r="M170" s="43">
        <f>LTN!M170+LPN!M170</f>
        <v>1</v>
      </c>
      <c r="N170" s="43">
        <f>LTN!N170+LPN!N170</f>
        <v>2</v>
      </c>
      <c r="O170" s="43">
        <f>LTN!O170+LPN!O170</f>
        <v>0</v>
      </c>
      <c r="P170" s="43">
        <f>LTN!P170+LPN!P170</f>
        <v>1</v>
      </c>
      <c r="Q170" s="43">
        <f>LTN!Q170+LPN!Q170</f>
        <v>0</v>
      </c>
      <c r="R170" s="43">
        <f>LTN!R170+LPN!R170</f>
        <v>6</v>
      </c>
      <c r="S170" s="43">
        <f>LTN!S170+LPN!S170</f>
        <v>6</v>
      </c>
      <c r="T170" s="1" t="str">
        <f>VLOOKUP(B170,Param!B:E,4,FALSE)</f>
        <v>Tarn et Garonne</v>
      </c>
      <c r="U170" s="1">
        <f t="shared" si="36"/>
        <v>0</v>
      </c>
      <c r="V170" s="1">
        <f t="shared" si="37"/>
        <v>0</v>
      </c>
      <c r="W170" s="1">
        <f t="shared" si="38"/>
        <v>4</v>
      </c>
      <c r="X170" s="1">
        <f t="shared" si="39"/>
        <v>3</v>
      </c>
      <c r="Y170" s="1">
        <f t="shared" si="40"/>
        <v>2</v>
      </c>
      <c r="Z170" s="1">
        <f t="shared" si="41"/>
        <v>1</v>
      </c>
      <c r="AA170" s="1">
        <f t="shared" si="42"/>
        <v>12</v>
      </c>
      <c r="AC170" s="1">
        <f t="shared" si="43"/>
        <v>15</v>
      </c>
      <c r="AD170" s="1">
        <f t="shared" si="44"/>
        <v>7</v>
      </c>
    </row>
    <row r="171" spans="1:30" ht="15.9" customHeight="1" x14ac:dyDescent="0.3">
      <c r="A171" s="4">
        <v>11820032</v>
      </c>
      <c r="B171" s="4" t="str">
        <f>VLOOKUP(A171,Param!A:B,2,FALSE)</f>
        <v>AS MONTECH TT</v>
      </c>
      <c r="C171" s="2">
        <f>LTN!C171+LPN!C171</f>
        <v>42</v>
      </c>
      <c r="D171" s="2">
        <f>LTN!D171+LPN!D171</f>
        <v>3</v>
      </c>
      <c r="E171" s="2">
        <f>LTN!E171+LPN!E171</f>
        <v>45</v>
      </c>
      <c r="F171" s="43">
        <f>LTN!F171+LPN!F171</f>
        <v>3</v>
      </c>
      <c r="G171" s="43">
        <f>LTN!G171+LPN!G171</f>
        <v>0</v>
      </c>
      <c r="H171" s="43">
        <f>LTN!H171+LPN!H171</f>
        <v>3</v>
      </c>
      <c r="I171" s="43">
        <f>LTN!I171+LPN!I171</f>
        <v>0</v>
      </c>
      <c r="J171" s="43">
        <f>LTN!J171+LPN!J171</f>
        <v>7</v>
      </c>
      <c r="K171" s="43">
        <f>LTN!K171+LPN!K171</f>
        <v>0</v>
      </c>
      <c r="L171" s="43">
        <f>LTN!L171+LPN!L171</f>
        <v>6</v>
      </c>
      <c r="M171" s="43">
        <f>LTN!M171+LPN!M171</f>
        <v>2</v>
      </c>
      <c r="N171" s="43">
        <f>LTN!N171+LPN!N171</f>
        <v>4</v>
      </c>
      <c r="O171" s="43">
        <f>LTN!O171+LPN!O171</f>
        <v>0</v>
      </c>
      <c r="P171" s="43">
        <f>LTN!P171+LPN!P171</f>
        <v>2</v>
      </c>
      <c r="Q171" s="43">
        <f>LTN!Q171+LPN!Q171</f>
        <v>0</v>
      </c>
      <c r="R171" s="43">
        <f>LTN!R171+LPN!R171</f>
        <v>17</v>
      </c>
      <c r="S171" s="43">
        <f>LTN!S171+LPN!S171</f>
        <v>1</v>
      </c>
      <c r="T171" s="1" t="str">
        <f>VLOOKUP(B171,Param!B:E,4,FALSE)</f>
        <v>Tarn et Garonne</v>
      </c>
      <c r="U171" s="1">
        <f t="shared" si="36"/>
        <v>3</v>
      </c>
      <c r="V171" s="1">
        <f t="shared" si="37"/>
        <v>3</v>
      </c>
      <c r="W171" s="1">
        <f t="shared" si="38"/>
        <v>7</v>
      </c>
      <c r="X171" s="1">
        <f t="shared" si="39"/>
        <v>8</v>
      </c>
      <c r="Y171" s="1">
        <f t="shared" si="40"/>
        <v>4</v>
      </c>
      <c r="Z171" s="1">
        <f t="shared" si="41"/>
        <v>2</v>
      </c>
      <c r="AA171" s="1">
        <f t="shared" si="42"/>
        <v>18</v>
      </c>
      <c r="AC171" s="1">
        <f t="shared" si="43"/>
        <v>42</v>
      </c>
      <c r="AD171" s="1">
        <f t="shared" si="44"/>
        <v>3</v>
      </c>
    </row>
    <row r="172" spans="1:30" ht="15.9" customHeight="1" x14ac:dyDescent="0.3">
      <c r="A172" s="4">
        <v>11820034</v>
      </c>
      <c r="B172" s="4" t="str">
        <f>VLOOKUP(A172,Param!A:B,2,FALSE)</f>
        <v>BEAUPUY-VERDUN TT</v>
      </c>
      <c r="C172" s="2">
        <f>LTN!C172+LPN!C172</f>
        <v>25</v>
      </c>
      <c r="D172" s="2">
        <f>LTN!D172+LPN!D172</f>
        <v>0</v>
      </c>
      <c r="E172" s="2">
        <f>LTN!E172+LPN!E172</f>
        <v>25</v>
      </c>
      <c r="F172" s="43">
        <f>LTN!F172+LPN!F172</f>
        <v>0</v>
      </c>
      <c r="G172" s="43">
        <f>LTN!G172+LPN!G172</f>
        <v>0</v>
      </c>
      <c r="H172" s="43">
        <f>LTN!H172+LPN!H172</f>
        <v>0</v>
      </c>
      <c r="I172" s="43">
        <f>LTN!I172+LPN!I172</f>
        <v>0</v>
      </c>
      <c r="J172" s="43">
        <f>LTN!J172+LPN!J172</f>
        <v>6</v>
      </c>
      <c r="K172" s="43">
        <f>LTN!K172+LPN!K172</f>
        <v>0</v>
      </c>
      <c r="L172" s="43">
        <f>LTN!L172+LPN!L172</f>
        <v>5</v>
      </c>
      <c r="M172" s="43">
        <f>LTN!M172+LPN!M172</f>
        <v>0</v>
      </c>
      <c r="N172" s="43">
        <f>LTN!N172+LPN!N172</f>
        <v>1</v>
      </c>
      <c r="O172" s="43">
        <f>LTN!O172+LPN!O172</f>
        <v>0</v>
      </c>
      <c r="P172" s="43">
        <f>LTN!P172+LPN!P172</f>
        <v>2</v>
      </c>
      <c r="Q172" s="43">
        <f>LTN!Q172+LPN!Q172</f>
        <v>0</v>
      </c>
      <c r="R172" s="43">
        <f>LTN!R172+LPN!R172</f>
        <v>11</v>
      </c>
      <c r="S172" s="43">
        <f>LTN!S172+LPN!S172</f>
        <v>0</v>
      </c>
      <c r="T172" s="1" t="str">
        <f>VLOOKUP(B172,Param!B:E,4,FALSE)</f>
        <v>Tarn et Garonne</v>
      </c>
      <c r="U172" s="1">
        <f t="shared" si="36"/>
        <v>0</v>
      </c>
      <c r="V172" s="1">
        <f t="shared" si="37"/>
        <v>0</v>
      </c>
      <c r="W172" s="1">
        <f t="shared" si="38"/>
        <v>6</v>
      </c>
      <c r="X172" s="1">
        <f t="shared" si="39"/>
        <v>5</v>
      </c>
      <c r="Y172" s="1">
        <f t="shared" si="40"/>
        <v>1</v>
      </c>
      <c r="Z172" s="1">
        <f t="shared" si="41"/>
        <v>2</v>
      </c>
      <c r="AA172" s="1">
        <f t="shared" si="42"/>
        <v>11</v>
      </c>
      <c r="AC172" s="1">
        <f t="shared" si="43"/>
        <v>25</v>
      </c>
      <c r="AD172" s="1">
        <f t="shared" si="44"/>
        <v>0</v>
      </c>
    </row>
    <row r="173" spans="1:30" ht="15.9" customHeight="1" x14ac:dyDescent="0.3">
      <c r="A173" s="4">
        <v>11820035</v>
      </c>
      <c r="B173" s="4" t="str">
        <f>VLOOKUP(A173,Param!A:B,2,FALSE)</f>
        <v>US CASTELMAYRAN TENNIS DE TA</v>
      </c>
      <c r="C173" s="2">
        <f>LTN!C173+LPN!C173</f>
        <v>15</v>
      </c>
      <c r="D173" s="2">
        <f>LTN!D173+LPN!D173</f>
        <v>1</v>
      </c>
      <c r="E173" s="2">
        <f>LTN!E173+LPN!E173</f>
        <v>16</v>
      </c>
      <c r="F173" s="43">
        <f>LTN!F173+LPN!F173</f>
        <v>1</v>
      </c>
      <c r="G173" s="43">
        <f>LTN!G173+LPN!G173</f>
        <v>0</v>
      </c>
      <c r="H173" s="43">
        <f>LTN!H173+LPN!H173</f>
        <v>0</v>
      </c>
      <c r="I173" s="43">
        <f>LTN!I173+LPN!I173</f>
        <v>0</v>
      </c>
      <c r="J173" s="43">
        <f>LTN!J173+LPN!J173</f>
        <v>3</v>
      </c>
      <c r="K173" s="43">
        <f>LTN!K173+LPN!K173</f>
        <v>0</v>
      </c>
      <c r="L173" s="43">
        <f>LTN!L173+LPN!L173</f>
        <v>1</v>
      </c>
      <c r="M173" s="43">
        <f>LTN!M173+LPN!M173</f>
        <v>0</v>
      </c>
      <c r="N173" s="43">
        <f>LTN!N173+LPN!N173</f>
        <v>0</v>
      </c>
      <c r="O173" s="43">
        <f>LTN!O173+LPN!O173</f>
        <v>0</v>
      </c>
      <c r="P173" s="43">
        <f>LTN!P173+LPN!P173</f>
        <v>3</v>
      </c>
      <c r="Q173" s="43">
        <f>LTN!Q173+LPN!Q173</f>
        <v>0</v>
      </c>
      <c r="R173" s="43">
        <f>LTN!R173+LPN!R173</f>
        <v>7</v>
      </c>
      <c r="S173" s="43">
        <f>LTN!S173+LPN!S173</f>
        <v>1</v>
      </c>
      <c r="T173" s="1" t="str">
        <f>VLOOKUP(B173,Param!B:E,4,FALSE)</f>
        <v>Tarn et Garonne</v>
      </c>
      <c r="U173" s="1">
        <f t="shared" si="36"/>
        <v>1</v>
      </c>
      <c r="V173" s="1">
        <f t="shared" si="37"/>
        <v>0</v>
      </c>
      <c r="W173" s="1">
        <f t="shared" si="38"/>
        <v>3</v>
      </c>
      <c r="X173" s="1">
        <f t="shared" si="39"/>
        <v>1</v>
      </c>
      <c r="Y173" s="1">
        <f t="shared" si="40"/>
        <v>0</v>
      </c>
      <c r="Z173" s="1">
        <f t="shared" si="41"/>
        <v>3</v>
      </c>
      <c r="AA173" s="1">
        <f t="shared" si="42"/>
        <v>8</v>
      </c>
      <c r="AC173" s="1">
        <f t="shared" si="43"/>
        <v>15</v>
      </c>
      <c r="AD173" s="1">
        <f t="shared" si="44"/>
        <v>1</v>
      </c>
    </row>
    <row r="174" spans="1:30" x14ac:dyDescent="0.3">
      <c r="A174" s="6"/>
    </row>
  </sheetData>
  <mergeCells count="9">
    <mergeCell ref="L1:M1"/>
    <mergeCell ref="N1:O1"/>
    <mergeCell ref="P1:Q1"/>
    <mergeCell ref="R1:S1"/>
    <mergeCell ref="A1:A2"/>
    <mergeCell ref="B1:B2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0EB3-833F-4893-8ECC-FCF7AA976FCC}">
  <sheetPr codeName="Feuil9"/>
  <dimension ref="A1:S184"/>
  <sheetViews>
    <sheetView showGridLines="0" workbookViewId="0">
      <selection activeCell="A184" sqref="A184:XFD190"/>
    </sheetView>
  </sheetViews>
  <sheetFormatPr baseColWidth="10" defaultRowHeight="14.4" x14ac:dyDescent="0.3"/>
  <cols>
    <col min="1" max="1" width="6.09765625" style="1" customWidth="1"/>
    <col min="2" max="2" width="21.09765625" style="1" bestFit="1" customWidth="1"/>
    <col min="3" max="3" width="4.09765625" style="1" customWidth="1"/>
    <col min="4" max="4" width="4.09765625" style="1" bestFit="1" customWidth="1"/>
    <col min="5" max="5" width="4.09765625" style="1" customWidth="1"/>
    <col min="6" max="6" width="3.8984375" style="1" customWidth="1"/>
    <col min="7" max="7" width="3" style="1" customWidth="1"/>
    <col min="8" max="8" width="4.19921875" style="1" customWidth="1"/>
    <col min="9" max="9" width="3.19921875" style="1" customWidth="1"/>
    <col min="10" max="10" width="3.5" style="1" customWidth="1"/>
    <col min="11" max="11" width="2.69921875" style="1" customWidth="1"/>
    <col min="12" max="12" width="3.3984375" style="1" customWidth="1"/>
    <col min="13" max="13" width="2.59765625" style="1" customWidth="1"/>
    <col min="14" max="14" width="3.3984375" style="1" customWidth="1"/>
    <col min="15" max="15" width="2.59765625" style="1" customWidth="1"/>
    <col min="16" max="16" width="4.09765625" style="1" bestFit="1" customWidth="1"/>
    <col min="17" max="17" width="3.3984375" style="1" customWidth="1"/>
    <col min="18" max="18" width="4.09765625" style="1" customWidth="1"/>
    <col min="19" max="19" width="3.3984375" style="1" customWidth="1"/>
    <col min="20" max="256" width="11" style="1"/>
    <col min="257" max="257" width="6.09765625" style="1" customWidth="1"/>
    <col min="258" max="258" width="21.09765625" style="1" bestFit="1" customWidth="1"/>
    <col min="259" max="259" width="4.09765625" style="1" customWidth="1"/>
    <col min="260" max="260" width="4.09765625" style="1" bestFit="1" customWidth="1"/>
    <col min="261" max="261" width="4.09765625" style="1" customWidth="1"/>
    <col min="262" max="262" width="3.8984375" style="1" customWidth="1"/>
    <col min="263" max="263" width="3" style="1" customWidth="1"/>
    <col min="264" max="264" width="4.19921875" style="1" customWidth="1"/>
    <col min="265" max="265" width="3.19921875" style="1" customWidth="1"/>
    <col min="266" max="266" width="3.5" style="1" customWidth="1"/>
    <col min="267" max="267" width="2.69921875" style="1" customWidth="1"/>
    <col min="268" max="268" width="3.3984375" style="1" customWidth="1"/>
    <col min="269" max="269" width="2.59765625" style="1" customWidth="1"/>
    <col min="270" max="270" width="3.3984375" style="1" customWidth="1"/>
    <col min="271" max="271" width="2.59765625" style="1" customWidth="1"/>
    <col min="272" max="272" width="4.09765625" style="1" bestFit="1" customWidth="1"/>
    <col min="273" max="273" width="3.3984375" style="1" customWidth="1"/>
    <col min="274" max="274" width="4.09765625" style="1" customWidth="1"/>
    <col min="275" max="275" width="3.3984375" style="1" customWidth="1"/>
    <col min="276" max="512" width="11" style="1"/>
    <col min="513" max="513" width="6.09765625" style="1" customWidth="1"/>
    <col min="514" max="514" width="21.09765625" style="1" bestFit="1" customWidth="1"/>
    <col min="515" max="515" width="4.09765625" style="1" customWidth="1"/>
    <col min="516" max="516" width="4.09765625" style="1" bestFit="1" customWidth="1"/>
    <col min="517" max="517" width="4.09765625" style="1" customWidth="1"/>
    <col min="518" max="518" width="3.8984375" style="1" customWidth="1"/>
    <col min="519" max="519" width="3" style="1" customWidth="1"/>
    <col min="520" max="520" width="4.19921875" style="1" customWidth="1"/>
    <col min="521" max="521" width="3.19921875" style="1" customWidth="1"/>
    <col min="522" max="522" width="3.5" style="1" customWidth="1"/>
    <col min="523" max="523" width="2.69921875" style="1" customWidth="1"/>
    <col min="524" max="524" width="3.3984375" style="1" customWidth="1"/>
    <col min="525" max="525" width="2.59765625" style="1" customWidth="1"/>
    <col min="526" max="526" width="3.3984375" style="1" customWidth="1"/>
    <col min="527" max="527" width="2.59765625" style="1" customWidth="1"/>
    <col min="528" max="528" width="4.09765625" style="1" bestFit="1" customWidth="1"/>
    <col min="529" max="529" width="3.3984375" style="1" customWidth="1"/>
    <col min="530" max="530" width="4.09765625" style="1" customWidth="1"/>
    <col min="531" max="531" width="3.3984375" style="1" customWidth="1"/>
    <col min="532" max="768" width="11" style="1"/>
    <col min="769" max="769" width="6.09765625" style="1" customWidth="1"/>
    <col min="770" max="770" width="21.09765625" style="1" bestFit="1" customWidth="1"/>
    <col min="771" max="771" width="4.09765625" style="1" customWidth="1"/>
    <col min="772" max="772" width="4.09765625" style="1" bestFit="1" customWidth="1"/>
    <col min="773" max="773" width="4.09765625" style="1" customWidth="1"/>
    <col min="774" max="774" width="3.8984375" style="1" customWidth="1"/>
    <col min="775" max="775" width="3" style="1" customWidth="1"/>
    <col min="776" max="776" width="4.19921875" style="1" customWidth="1"/>
    <col min="777" max="777" width="3.19921875" style="1" customWidth="1"/>
    <col min="778" max="778" width="3.5" style="1" customWidth="1"/>
    <col min="779" max="779" width="2.69921875" style="1" customWidth="1"/>
    <col min="780" max="780" width="3.3984375" style="1" customWidth="1"/>
    <col min="781" max="781" width="2.59765625" style="1" customWidth="1"/>
    <col min="782" max="782" width="3.3984375" style="1" customWidth="1"/>
    <col min="783" max="783" width="2.59765625" style="1" customWidth="1"/>
    <col min="784" max="784" width="4.09765625" style="1" bestFit="1" customWidth="1"/>
    <col min="785" max="785" width="3.3984375" style="1" customWidth="1"/>
    <col min="786" max="786" width="4.09765625" style="1" customWidth="1"/>
    <col min="787" max="787" width="3.3984375" style="1" customWidth="1"/>
    <col min="788" max="1024" width="11" style="1"/>
    <col min="1025" max="1025" width="6.09765625" style="1" customWidth="1"/>
    <col min="1026" max="1026" width="21.09765625" style="1" bestFit="1" customWidth="1"/>
    <col min="1027" max="1027" width="4.09765625" style="1" customWidth="1"/>
    <col min="1028" max="1028" width="4.09765625" style="1" bestFit="1" customWidth="1"/>
    <col min="1029" max="1029" width="4.09765625" style="1" customWidth="1"/>
    <col min="1030" max="1030" width="3.8984375" style="1" customWidth="1"/>
    <col min="1031" max="1031" width="3" style="1" customWidth="1"/>
    <col min="1032" max="1032" width="4.19921875" style="1" customWidth="1"/>
    <col min="1033" max="1033" width="3.19921875" style="1" customWidth="1"/>
    <col min="1034" max="1034" width="3.5" style="1" customWidth="1"/>
    <col min="1035" max="1035" width="2.69921875" style="1" customWidth="1"/>
    <col min="1036" max="1036" width="3.3984375" style="1" customWidth="1"/>
    <col min="1037" max="1037" width="2.59765625" style="1" customWidth="1"/>
    <col min="1038" max="1038" width="3.3984375" style="1" customWidth="1"/>
    <col min="1039" max="1039" width="2.59765625" style="1" customWidth="1"/>
    <col min="1040" max="1040" width="4.09765625" style="1" bestFit="1" customWidth="1"/>
    <col min="1041" max="1041" width="3.3984375" style="1" customWidth="1"/>
    <col min="1042" max="1042" width="4.09765625" style="1" customWidth="1"/>
    <col min="1043" max="1043" width="3.3984375" style="1" customWidth="1"/>
    <col min="1044" max="1280" width="11" style="1"/>
    <col min="1281" max="1281" width="6.09765625" style="1" customWidth="1"/>
    <col min="1282" max="1282" width="21.09765625" style="1" bestFit="1" customWidth="1"/>
    <col min="1283" max="1283" width="4.09765625" style="1" customWidth="1"/>
    <col min="1284" max="1284" width="4.09765625" style="1" bestFit="1" customWidth="1"/>
    <col min="1285" max="1285" width="4.09765625" style="1" customWidth="1"/>
    <col min="1286" max="1286" width="3.8984375" style="1" customWidth="1"/>
    <col min="1287" max="1287" width="3" style="1" customWidth="1"/>
    <col min="1288" max="1288" width="4.19921875" style="1" customWidth="1"/>
    <col min="1289" max="1289" width="3.19921875" style="1" customWidth="1"/>
    <col min="1290" max="1290" width="3.5" style="1" customWidth="1"/>
    <col min="1291" max="1291" width="2.69921875" style="1" customWidth="1"/>
    <col min="1292" max="1292" width="3.3984375" style="1" customWidth="1"/>
    <col min="1293" max="1293" width="2.59765625" style="1" customWidth="1"/>
    <col min="1294" max="1294" width="3.3984375" style="1" customWidth="1"/>
    <col min="1295" max="1295" width="2.59765625" style="1" customWidth="1"/>
    <col min="1296" max="1296" width="4.09765625" style="1" bestFit="1" customWidth="1"/>
    <col min="1297" max="1297" width="3.3984375" style="1" customWidth="1"/>
    <col min="1298" max="1298" width="4.09765625" style="1" customWidth="1"/>
    <col min="1299" max="1299" width="3.3984375" style="1" customWidth="1"/>
    <col min="1300" max="1536" width="11" style="1"/>
    <col min="1537" max="1537" width="6.09765625" style="1" customWidth="1"/>
    <col min="1538" max="1538" width="21.09765625" style="1" bestFit="1" customWidth="1"/>
    <col min="1539" max="1539" width="4.09765625" style="1" customWidth="1"/>
    <col min="1540" max="1540" width="4.09765625" style="1" bestFit="1" customWidth="1"/>
    <col min="1541" max="1541" width="4.09765625" style="1" customWidth="1"/>
    <col min="1542" max="1542" width="3.8984375" style="1" customWidth="1"/>
    <col min="1543" max="1543" width="3" style="1" customWidth="1"/>
    <col min="1544" max="1544" width="4.19921875" style="1" customWidth="1"/>
    <col min="1545" max="1545" width="3.19921875" style="1" customWidth="1"/>
    <col min="1546" max="1546" width="3.5" style="1" customWidth="1"/>
    <col min="1547" max="1547" width="2.69921875" style="1" customWidth="1"/>
    <col min="1548" max="1548" width="3.3984375" style="1" customWidth="1"/>
    <col min="1549" max="1549" width="2.59765625" style="1" customWidth="1"/>
    <col min="1550" max="1550" width="3.3984375" style="1" customWidth="1"/>
    <col min="1551" max="1551" width="2.59765625" style="1" customWidth="1"/>
    <col min="1552" max="1552" width="4.09765625" style="1" bestFit="1" customWidth="1"/>
    <col min="1553" max="1553" width="3.3984375" style="1" customWidth="1"/>
    <col min="1554" max="1554" width="4.09765625" style="1" customWidth="1"/>
    <col min="1555" max="1555" width="3.3984375" style="1" customWidth="1"/>
    <col min="1556" max="1792" width="11" style="1"/>
    <col min="1793" max="1793" width="6.09765625" style="1" customWidth="1"/>
    <col min="1794" max="1794" width="21.09765625" style="1" bestFit="1" customWidth="1"/>
    <col min="1795" max="1795" width="4.09765625" style="1" customWidth="1"/>
    <col min="1796" max="1796" width="4.09765625" style="1" bestFit="1" customWidth="1"/>
    <col min="1797" max="1797" width="4.09765625" style="1" customWidth="1"/>
    <col min="1798" max="1798" width="3.8984375" style="1" customWidth="1"/>
    <col min="1799" max="1799" width="3" style="1" customWidth="1"/>
    <col min="1800" max="1800" width="4.19921875" style="1" customWidth="1"/>
    <col min="1801" max="1801" width="3.19921875" style="1" customWidth="1"/>
    <col min="1802" max="1802" width="3.5" style="1" customWidth="1"/>
    <col min="1803" max="1803" width="2.69921875" style="1" customWidth="1"/>
    <col min="1804" max="1804" width="3.3984375" style="1" customWidth="1"/>
    <col min="1805" max="1805" width="2.59765625" style="1" customWidth="1"/>
    <col min="1806" max="1806" width="3.3984375" style="1" customWidth="1"/>
    <col min="1807" max="1807" width="2.59765625" style="1" customWidth="1"/>
    <col min="1808" max="1808" width="4.09765625" style="1" bestFit="1" customWidth="1"/>
    <col min="1809" max="1809" width="3.3984375" style="1" customWidth="1"/>
    <col min="1810" max="1810" width="4.09765625" style="1" customWidth="1"/>
    <col min="1811" max="1811" width="3.3984375" style="1" customWidth="1"/>
    <col min="1812" max="2048" width="11" style="1"/>
    <col min="2049" max="2049" width="6.09765625" style="1" customWidth="1"/>
    <col min="2050" max="2050" width="21.09765625" style="1" bestFit="1" customWidth="1"/>
    <col min="2051" max="2051" width="4.09765625" style="1" customWidth="1"/>
    <col min="2052" max="2052" width="4.09765625" style="1" bestFit="1" customWidth="1"/>
    <col min="2053" max="2053" width="4.09765625" style="1" customWidth="1"/>
    <col min="2054" max="2054" width="3.8984375" style="1" customWidth="1"/>
    <col min="2055" max="2055" width="3" style="1" customWidth="1"/>
    <col min="2056" max="2056" width="4.19921875" style="1" customWidth="1"/>
    <col min="2057" max="2057" width="3.19921875" style="1" customWidth="1"/>
    <col min="2058" max="2058" width="3.5" style="1" customWidth="1"/>
    <col min="2059" max="2059" width="2.69921875" style="1" customWidth="1"/>
    <col min="2060" max="2060" width="3.3984375" style="1" customWidth="1"/>
    <col min="2061" max="2061" width="2.59765625" style="1" customWidth="1"/>
    <col min="2062" max="2062" width="3.3984375" style="1" customWidth="1"/>
    <col min="2063" max="2063" width="2.59765625" style="1" customWidth="1"/>
    <col min="2064" max="2064" width="4.09765625" style="1" bestFit="1" customWidth="1"/>
    <col min="2065" max="2065" width="3.3984375" style="1" customWidth="1"/>
    <col min="2066" max="2066" width="4.09765625" style="1" customWidth="1"/>
    <col min="2067" max="2067" width="3.3984375" style="1" customWidth="1"/>
    <col min="2068" max="2304" width="11" style="1"/>
    <col min="2305" max="2305" width="6.09765625" style="1" customWidth="1"/>
    <col min="2306" max="2306" width="21.09765625" style="1" bestFit="1" customWidth="1"/>
    <col min="2307" max="2307" width="4.09765625" style="1" customWidth="1"/>
    <col min="2308" max="2308" width="4.09765625" style="1" bestFit="1" customWidth="1"/>
    <col min="2309" max="2309" width="4.09765625" style="1" customWidth="1"/>
    <col min="2310" max="2310" width="3.8984375" style="1" customWidth="1"/>
    <col min="2311" max="2311" width="3" style="1" customWidth="1"/>
    <col min="2312" max="2312" width="4.19921875" style="1" customWidth="1"/>
    <col min="2313" max="2313" width="3.19921875" style="1" customWidth="1"/>
    <col min="2314" max="2314" width="3.5" style="1" customWidth="1"/>
    <col min="2315" max="2315" width="2.69921875" style="1" customWidth="1"/>
    <col min="2316" max="2316" width="3.3984375" style="1" customWidth="1"/>
    <col min="2317" max="2317" width="2.59765625" style="1" customWidth="1"/>
    <col min="2318" max="2318" width="3.3984375" style="1" customWidth="1"/>
    <col min="2319" max="2319" width="2.59765625" style="1" customWidth="1"/>
    <col min="2320" max="2320" width="4.09765625" style="1" bestFit="1" customWidth="1"/>
    <col min="2321" max="2321" width="3.3984375" style="1" customWidth="1"/>
    <col min="2322" max="2322" width="4.09765625" style="1" customWidth="1"/>
    <col min="2323" max="2323" width="3.3984375" style="1" customWidth="1"/>
    <col min="2324" max="2560" width="11" style="1"/>
    <col min="2561" max="2561" width="6.09765625" style="1" customWidth="1"/>
    <col min="2562" max="2562" width="21.09765625" style="1" bestFit="1" customWidth="1"/>
    <col min="2563" max="2563" width="4.09765625" style="1" customWidth="1"/>
    <col min="2564" max="2564" width="4.09765625" style="1" bestFit="1" customWidth="1"/>
    <col min="2565" max="2565" width="4.09765625" style="1" customWidth="1"/>
    <col min="2566" max="2566" width="3.8984375" style="1" customWidth="1"/>
    <col min="2567" max="2567" width="3" style="1" customWidth="1"/>
    <col min="2568" max="2568" width="4.19921875" style="1" customWidth="1"/>
    <col min="2569" max="2569" width="3.19921875" style="1" customWidth="1"/>
    <col min="2570" max="2570" width="3.5" style="1" customWidth="1"/>
    <col min="2571" max="2571" width="2.69921875" style="1" customWidth="1"/>
    <col min="2572" max="2572" width="3.3984375" style="1" customWidth="1"/>
    <col min="2573" max="2573" width="2.59765625" style="1" customWidth="1"/>
    <col min="2574" max="2574" width="3.3984375" style="1" customWidth="1"/>
    <col min="2575" max="2575" width="2.59765625" style="1" customWidth="1"/>
    <col min="2576" max="2576" width="4.09765625" style="1" bestFit="1" customWidth="1"/>
    <col min="2577" max="2577" width="3.3984375" style="1" customWidth="1"/>
    <col min="2578" max="2578" width="4.09765625" style="1" customWidth="1"/>
    <col min="2579" max="2579" width="3.3984375" style="1" customWidth="1"/>
    <col min="2580" max="2816" width="11" style="1"/>
    <col min="2817" max="2817" width="6.09765625" style="1" customWidth="1"/>
    <col min="2818" max="2818" width="21.09765625" style="1" bestFit="1" customWidth="1"/>
    <col min="2819" max="2819" width="4.09765625" style="1" customWidth="1"/>
    <col min="2820" max="2820" width="4.09765625" style="1" bestFit="1" customWidth="1"/>
    <col min="2821" max="2821" width="4.09765625" style="1" customWidth="1"/>
    <col min="2822" max="2822" width="3.8984375" style="1" customWidth="1"/>
    <col min="2823" max="2823" width="3" style="1" customWidth="1"/>
    <col min="2824" max="2824" width="4.19921875" style="1" customWidth="1"/>
    <col min="2825" max="2825" width="3.19921875" style="1" customWidth="1"/>
    <col min="2826" max="2826" width="3.5" style="1" customWidth="1"/>
    <col min="2827" max="2827" width="2.69921875" style="1" customWidth="1"/>
    <col min="2828" max="2828" width="3.3984375" style="1" customWidth="1"/>
    <col min="2829" max="2829" width="2.59765625" style="1" customWidth="1"/>
    <col min="2830" max="2830" width="3.3984375" style="1" customWidth="1"/>
    <col min="2831" max="2831" width="2.59765625" style="1" customWidth="1"/>
    <col min="2832" max="2832" width="4.09765625" style="1" bestFit="1" customWidth="1"/>
    <col min="2833" max="2833" width="3.3984375" style="1" customWidth="1"/>
    <col min="2834" max="2834" width="4.09765625" style="1" customWidth="1"/>
    <col min="2835" max="2835" width="3.3984375" style="1" customWidth="1"/>
    <col min="2836" max="3072" width="11" style="1"/>
    <col min="3073" max="3073" width="6.09765625" style="1" customWidth="1"/>
    <col min="3074" max="3074" width="21.09765625" style="1" bestFit="1" customWidth="1"/>
    <col min="3075" max="3075" width="4.09765625" style="1" customWidth="1"/>
    <col min="3076" max="3076" width="4.09765625" style="1" bestFit="1" customWidth="1"/>
    <col min="3077" max="3077" width="4.09765625" style="1" customWidth="1"/>
    <col min="3078" max="3078" width="3.8984375" style="1" customWidth="1"/>
    <col min="3079" max="3079" width="3" style="1" customWidth="1"/>
    <col min="3080" max="3080" width="4.19921875" style="1" customWidth="1"/>
    <col min="3081" max="3081" width="3.19921875" style="1" customWidth="1"/>
    <col min="3082" max="3082" width="3.5" style="1" customWidth="1"/>
    <col min="3083" max="3083" width="2.69921875" style="1" customWidth="1"/>
    <col min="3084" max="3084" width="3.3984375" style="1" customWidth="1"/>
    <col min="3085" max="3085" width="2.59765625" style="1" customWidth="1"/>
    <col min="3086" max="3086" width="3.3984375" style="1" customWidth="1"/>
    <col min="3087" max="3087" width="2.59765625" style="1" customWidth="1"/>
    <col min="3088" max="3088" width="4.09765625" style="1" bestFit="1" customWidth="1"/>
    <col min="3089" max="3089" width="3.3984375" style="1" customWidth="1"/>
    <col min="3090" max="3090" width="4.09765625" style="1" customWidth="1"/>
    <col min="3091" max="3091" width="3.3984375" style="1" customWidth="1"/>
    <col min="3092" max="3328" width="11" style="1"/>
    <col min="3329" max="3329" width="6.09765625" style="1" customWidth="1"/>
    <col min="3330" max="3330" width="21.09765625" style="1" bestFit="1" customWidth="1"/>
    <col min="3331" max="3331" width="4.09765625" style="1" customWidth="1"/>
    <col min="3332" max="3332" width="4.09765625" style="1" bestFit="1" customWidth="1"/>
    <col min="3333" max="3333" width="4.09765625" style="1" customWidth="1"/>
    <col min="3334" max="3334" width="3.8984375" style="1" customWidth="1"/>
    <col min="3335" max="3335" width="3" style="1" customWidth="1"/>
    <col min="3336" max="3336" width="4.19921875" style="1" customWidth="1"/>
    <col min="3337" max="3337" width="3.19921875" style="1" customWidth="1"/>
    <col min="3338" max="3338" width="3.5" style="1" customWidth="1"/>
    <col min="3339" max="3339" width="2.69921875" style="1" customWidth="1"/>
    <col min="3340" max="3340" width="3.3984375" style="1" customWidth="1"/>
    <col min="3341" max="3341" width="2.59765625" style="1" customWidth="1"/>
    <col min="3342" max="3342" width="3.3984375" style="1" customWidth="1"/>
    <col min="3343" max="3343" width="2.59765625" style="1" customWidth="1"/>
    <col min="3344" max="3344" width="4.09765625" style="1" bestFit="1" customWidth="1"/>
    <col min="3345" max="3345" width="3.3984375" style="1" customWidth="1"/>
    <col min="3346" max="3346" width="4.09765625" style="1" customWidth="1"/>
    <col min="3347" max="3347" width="3.3984375" style="1" customWidth="1"/>
    <col min="3348" max="3584" width="11" style="1"/>
    <col min="3585" max="3585" width="6.09765625" style="1" customWidth="1"/>
    <col min="3586" max="3586" width="21.09765625" style="1" bestFit="1" customWidth="1"/>
    <col min="3587" max="3587" width="4.09765625" style="1" customWidth="1"/>
    <col min="3588" max="3588" width="4.09765625" style="1" bestFit="1" customWidth="1"/>
    <col min="3589" max="3589" width="4.09765625" style="1" customWidth="1"/>
    <col min="3590" max="3590" width="3.8984375" style="1" customWidth="1"/>
    <col min="3591" max="3591" width="3" style="1" customWidth="1"/>
    <col min="3592" max="3592" width="4.19921875" style="1" customWidth="1"/>
    <col min="3593" max="3593" width="3.19921875" style="1" customWidth="1"/>
    <col min="3594" max="3594" width="3.5" style="1" customWidth="1"/>
    <col min="3595" max="3595" width="2.69921875" style="1" customWidth="1"/>
    <col min="3596" max="3596" width="3.3984375" style="1" customWidth="1"/>
    <col min="3597" max="3597" width="2.59765625" style="1" customWidth="1"/>
    <col min="3598" max="3598" width="3.3984375" style="1" customWidth="1"/>
    <col min="3599" max="3599" width="2.59765625" style="1" customWidth="1"/>
    <col min="3600" max="3600" width="4.09765625" style="1" bestFit="1" customWidth="1"/>
    <col min="3601" max="3601" width="3.3984375" style="1" customWidth="1"/>
    <col min="3602" max="3602" width="4.09765625" style="1" customWidth="1"/>
    <col min="3603" max="3603" width="3.3984375" style="1" customWidth="1"/>
    <col min="3604" max="3840" width="11" style="1"/>
    <col min="3841" max="3841" width="6.09765625" style="1" customWidth="1"/>
    <col min="3842" max="3842" width="21.09765625" style="1" bestFit="1" customWidth="1"/>
    <col min="3843" max="3843" width="4.09765625" style="1" customWidth="1"/>
    <col min="3844" max="3844" width="4.09765625" style="1" bestFit="1" customWidth="1"/>
    <col min="3845" max="3845" width="4.09765625" style="1" customWidth="1"/>
    <col min="3846" max="3846" width="3.8984375" style="1" customWidth="1"/>
    <col min="3847" max="3847" width="3" style="1" customWidth="1"/>
    <col min="3848" max="3848" width="4.19921875" style="1" customWidth="1"/>
    <col min="3849" max="3849" width="3.19921875" style="1" customWidth="1"/>
    <col min="3850" max="3850" width="3.5" style="1" customWidth="1"/>
    <col min="3851" max="3851" width="2.69921875" style="1" customWidth="1"/>
    <col min="3852" max="3852" width="3.3984375" style="1" customWidth="1"/>
    <col min="3853" max="3853" width="2.59765625" style="1" customWidth="1"/>
    <col min="3854" max="3854" width="3.3984375" style="1" customWidth="1"/>
    <col min="3855" max="3855" width="2.59765625" style="1" customWidth="1"/>
    <col min="3856" max="3856" width="4.09765625" style="1" bestFit="1" customWidth="1"/>
    <col min="3857" max="3857" width="3.3984375" style="1" customWidth="1"/>
    <col min="3858" max="3858" width="4.09765625" style="1" customWidth="1"/>
    <col min="3859" max="3859" width="3.3984375" style="1" customWidth="1"/>
    <col min="3860" max="4096" width="11" style="1"/>
    <col min="4097" max="4097" width="6.09765625" style="1" customWidth="1"/>
    <col min="4098" max="4098" width="21.09765625" style="1" bestFit="1" customWidth="1"/>
    <col min="4099" max="4099" width="4.09765625" style="1" customWidth="1"/>
    <col min="4100" max="4100" width="4.09765625" style="1" bestFit="1" customWidth="1"/>
    <col min="4101" max="4101" width="4.09765625" style="1" customWidth="1"/>
    <col min="4102" max="4102" width="3.8984375" style="1" customWidth="1"/>
    <col min="4103" max="4103" width="3" style="1" customWidth="1"/>
    <col min="4104" max="4104" width="4.19921875" style="1" customWidth="1"/>
    <col min="4105" max="4105" width="3.19921875" style="1" customWidth="1"/>
    <col min="4106" max="4106" width="3.5" style="1" customWidth="1"/>
    <col min="4107" max="4107" width="2.69921875" style="1" customWidth="1"/>
    <col min="4108" max="4108" width="3.3984375" style="1" customWidth="1"/>
    <col min="4109" max="4109" width="2.59765625" style="1" customWidth="1"/>
    <col min="4110" max="4110" width="3.3984375" style="1" customWidth="1"/>
    <col min="4111" max="4111" width="2.59765625" style="1" customWidth="1"/>
    <col min="4112" max="4112" width="4.09765625" style="1" bestFit="1" customWidth="1"/>
    <col min="4113" max="4113" width="3.3984375" style="1" customWidth="1"/>
    <col min="4114" max="4114" width="4.09765625" style="1" customWidth="1"/>
    <col min="4115" max="4115" width="3.3984375" style="1" customWidth="1"/>
    <col min="4116" max="4352" width="11" style="1"/>
    <col min="4353" max="4353" width="6.09765625" style="1" customWidth="1"/>
    <col min="4354" max="4354" width="21.09765625" style="1" bestFit="1" customWidth="1"/>
    <col min="4355" max="4355" width="4.09765625" style="1" customWidth="1"/>
    <col min="4356" max="4356" width="4.09765625" style="1" bestFit="1" customWidth="1"/>
    <col min="4357" max="4357" width="4.09765625" style="1" customWidth="1"/>
    <col min="4358" max="4358" width="3.8984375" style="1" customWidth="1"/>
    <col min="4359" max="4359" width="3" style="1" customWidth="1"/>
    <col min="4360" max="4360" width="4.19921875" style="1" customWidth="1"/>
    <col min="4361" max="4361" width="3.19921875" style="1" customWidth="1"/>
    <col min="4362" max="4362" width="3.5" style="1" customWidth="1"/>
    <col min="4363" max="4363" width="2.69921875" style="1" customWidth="1"/>
    <col min="4364" max="4364" width="3.3984375" style="1" customWidth="1"/>
    <col min="4365" max="4365" width="2.59765625" style="1" customWidth="1"/>
    <col min="4366" max="4366" width="3.3984375" style="1" customWidth="1"/>
    <col min="4367" max="4367" width="2.59765625" style="1" customWidth="1"/>
    <col min="4368" max="4368" width="4.09765625" style="1" bestFit="1" customWidth="1"/>
    <col min="4369" max="4369" width="3.3984375" style="1" customWidth="1"/>
    <col min="4370" max="4370" width="4.09765625" style="1" customWidth="1"/>
    <col min="4371" max="4371" width="3.3984375" style="1" customWidth="1"/>
    <col min="4372" max="4608" width="11" style="1"/>
    <col min="4609" max="4609" width="6.09765625" style="1" customWidth="1"/>
    <col min="4610" max="4610" width="21.09765625" style="1" bestFit="1" customWidth="1"/>
    <col min="4611" max="4611" width="4.09765625" style="1" customWidth="1"/>
    <col min="4612" max="4612" width="4.09765625" style="1" bestFit="1" customWidth="1"/>
    <col min="4613" max="4613" width="4.09765625" style="1" customWidth="1"/>
    <col min="4614" max="4614" width="3.8984375" style="1" customWidth="1"/>
    <col min="4615" max="4615" width="3" style="1" customWidth="1"/>
    <col min="4616" max="4616" width="4.19921875" style="1" customWidth="1"/>
    <col min="4617" max="4617" width="3.19921875" style="1" customWidth="1"/>
    <col min="4618" max="4618" width="3.5" style="1" customWidth="1"/>
    <col min="4619" max="4619" width="2.69921875" style="1" customWidth="1"/>
    <col min="4620" max="4620" width="3.3984375" style="1" customWidth="1"/>
    <col min="4621" max="4621" width="2.59765625" style="1" customWidth="1"/>
    <col min="4622" max="4622" width="3.3984375" style="1" customWidth="1"/>
    <col min="4623" max="4623" width="2.59765625" style="1" customWidth="1"/>
    <col min="4624" max="4624" width="4.09765625" style="1" bestFit="1" customWidth="1"/>
    <col min="4625" max="4625" width="3.3984375" style="1" customWidth="1"/>
    <col min="4626" max="4626" width="4.09765625" style="1" customWidth="1"/>
    <col min="4627" max="4627" width="3.3984375" style="1" customWidth="1"/>
    <col min="4628" max="4864" width="11" style="1"/>
    <col min="4865" max="4865" width="6.09765625" style="1" customWidth="1"/>
    <col min="4866" max="4866" width="21.09765625" style="1" bestFit="1" customWidth="1"/>
    <col min="4867" max="4867" width="4.09765625" style="1" customWidth="1"/>
    <col min="4868" max="4868" width="4.09765625" style="1" bestFit="1" customWidth="1"/>
    <col min="4869" max="4869" width="4.09765625" style="1" customWidth="1"/>
    <col min="4870" max="4870" width="3.8984375" style="1" customWidth="1"/>
    <col min="4871" max="4871" width="3" style="1" customWidth="1"/>
    <col min="4872" max="4872" width="4.19921875" style="1" customWidth="1"/>
    <col min="4873" max="4873" width="3.19921875" style="1" customWidth="1"/>
    <col min="4874" max="4874" width="3.5" style="1" customWidth="1"/>
    <col min="4875" max="4875" width="2.69921875" style="1" customWidth="1"/>
    <col min="4876" max="4876" width="3.3984375" style="1" customWidth="1"/>
    <col min="4877" max="4877" width="2.59765625" style="1" customWidth="1"/>
    <col min="4878" max="4878" width="3.3984375" style="1" customWidth="1"/>
    <col min="4879" max="4879" width="2.59765625" style="1" customWidth="1"/>
    <col min="4880" max="4880" width="4.09765625" style="1" bestFit="1" customWidth="1"/>
    <col min="4881" max="4881" width="3.3984375" style="1" customWidth="1"/>
    <col min="4882" max="4882" width="4.09765625" style="1" customWidth="1"/>
    <col min="4883" max="4883" width="3.3984375" style="1" customWidth="1"/>
    <col min="4884" max="5120" width="11" style="1"/>
    <col min="5121" max="5121" width="6.09765625" style="1" customWidth="1"/>
    <col min="5122" max="5122" width="21.09765625" style="1" bestFit="1" customWidth="1"/>
    <col min="5123" max="5123" width="4.09765625" style="1" customWidth="1"/>
    <col min="5124" max="5124" width="4.09765625" style="1" bestFit="1" customWidth="1"/>
    <col min="5125" max="5125" width="4.09765625" style="1" customWidth="1"/>
    <col min="5126" max="5126" width="3.8984375" style="1" customWidth="1"/>
    <col min="5127" max="5127" width="3" style="1" customWidth="1"/>
    <col min="5128" max="5128" width="4.19921875" style="1" customWidth="1"/>
    <col min="5129" max="5129" width="3.19921875" style="1" customWidth="1"/>
    <col min="5130" max="5130" width="3.5" style="1" customWidth="1"/>
    <col min="5131" max="5131" width="2.69921875" style="1" customWidth="1"/>
    <col min="5132" max="5132" width="3.3984375" style="1" customWidth="1"/>
    <col min="5133" max="5133" width="2.59765625" style="1" customWidth="1"/>
    <col min="5134" max="5134" width="3.3984375" style="1" customWidth="1"/>
    <col min="5135" max="5135" width="2.59765625" style="1" customWidth="1"/>
    <col min="5136" max="5136" width="4.09765625" style="1" bestFit="1" customWidth="1"/>
    <col min="5137" max="5137" width="3.3984375" style="1" customWidth="1"/>
    <col min="5138" max="5138" width="4.09765625" style="1" customWidth="1"/>
    <col min="5139" max="5139" width="3.3984375" style="1" customWidth="1"/>
    <col min="5140" max="5376" width="11" style="1"/>
    <col min="5377" max="5377" width="6.09765625" style="1" customWidth="1"/>
    <col min="5378" max="5378" width="21.09765625" style="1" bestFit="1" customWidth="1"/>
    <col min="5379" max="5379" width="4.09765625" style="1" customWidth="1"/>
    <col min="5380" max="5380" width="4.09765625" style="1" bestFit="1" customWidth="1"/>
    <col min="5381" max="5381" width="4.09765625" style="1" customWidth="1"/>
    <col min="5382" max="5382" width="3.8984375" style="1" customWidth="1"/>
    <col min="5383" max="5383" width="3" style="1" customWidth="1"/>
    <col min="5384" max="5384" width="4.19921875" style="1" customWidth="1"/>
    <col min="5385" max="5385" width="3.19921875" style="1" customWidth="1"/>
    <col min="5386" max="5386" width="3.5" style="1" customWidth="1"/>
    <col min="5387" max="5387" width="2.69921875" style="1" customWidth="1"/>
    <col min="5388" max="5388" width="3.3984375" style="1" customWidth="1"/>
    <col min="5389" max="5389" width="2.59765625" style="1" customWidth="1"/>
    <col min="5390" max="5390" width="3.3984375" style="1" customWidth="1"/>
    <col min="5391" max="5391" width="2.59765625" style="1" customWidth="1"/>
    <col min="5392" max="5392" width="4.09765625" style="1" bestFit="1" customWidth="1"/>
    <col min="5393" max="5393" width="3.3984375" style="1" customWidth="1"/>
    <col min="5394" max="5394" width="4.09765625" style="1" customWidth="1"/>
    <col min="5395" max="5395" width="3.3984375" style="1" customWidth="1"/>
    <col min="5396" max="5632" width="11" style="1"/>
    <col min="5633" max="5633" width="6.09765625" style="1" customWidth="1"/>
    <col min="5634" max="5634" width="21.09765625" style="1" bestFit="1" customWidth="1"/>
    <col min="5635" max="5635" width="4.09765625" style="1" customWidth="1"/>
    <col min="5636" max="5636" width="4.09765625" style="1" bestFit="1" customWidth="1"/>
    <col min="5637" max="5637" width="4.09765625" style="1" customWidth="1"/>
    <col min="5638" max="5638" width="3.8984375" style="1" customWidth="1"/>
    <col min="5639" max="5639" width="3" style="1" customWidth="1"/>
    <col min="5640" max="5640" width="4.19921875" style="1" customWidth="1"/>
    <col min="5641" max="5641" width="3.19921875" style="1" customWidth="1"/>
    <col min="5642" max="5642" width="3.5" style="1" customWidth="1"/>
    <col min="5643" max="5643" width="2.69921875" style="1" customWidth="1"/>
    <col min="5644" max="5644" width="3.3984375" style="1" customWidth="1"/>
    <col min="5645" max="5645" width="2.59765625" style="1" customWidth="1"/>
    <col min="5646" max="5646" width="3.3984375" style="1" customWidth="1"/>
    <col min="5647" max="5647" width="2.59765625" style="1" customWidth="1"/>
    <col min="5648" max="5648" width="4.09765625" style="1" bestFit="1" customWidth="1"/>
    <col min="5649" max="5649" width="3.3984375" style="1" customWidth="1"/>
    <col min="5650" max="5650" width="4.09765625" style="1" customWidth="1"/>
    <col min="5651" max="5651" width="3.3984375" style="1" customWidth="1"/>
    <col min="5652" max="5888" width="11" style="1"/>
    <col min="5889" max="5889" width="6.09765625" style="1" customWidth="1"/>
    <col min="5890" max="5890" width="21.09765625" style="1" bestFit="1" customWidth="1"/>
    <col min="5891" max="5891" width="4.09765625" style="1" customWidth="1"/>
    <col min="5892" max="5892" width="4.09765625" style="1" bestFit="1" customWidth="1"/>
    <col min="5893" max="5893" width="4.09765625" style="1" customWidth="1"/>
    <col min="5894" max="5894" width="3.8984375" style="1" customWidth="1"/>
    <col min="5895" max="5895" width="3" style="1" customWidth="1"/>
    <col min="5896" max="5896" width="4.19921875" style="1" customWidth="1"/>
    <col min="5897" max="5897" width="3.19921875" style="1" customWidth="1"/>
    <col min="5898" max="5898" width="3.5" style="1" customWidth="1"/>
    <col min="5899" max="5899" width="2.69921875" style="1" customWidth="1"/>
    <col min="5900" max="5900" width="3.3984375" style="1" customWidth="1"/>
    <col min="5901" max="5901" width="2.59765625" style="1" customWidth="1"/>
    <col min="5902" max="5902" width="3.3984375" style="1" customWidth="1"/>
    <col min="5903" max="5903" width="2.59765625" style="1" customWidth="1"/>
    <col min="5904" max="5904" width="4.09765625" style="1" bestFit="1" customWidth="1"/>
    <col min="5905" max="5905" width="3.3984375" style="1" customWidth="1"/>
    <col min="5906" max="5906" width="4.09765625" style="1" customWidth="1"/>
    <col min="5907" max="5907" width="3.3984375" style="1" customWidth="1"/>
    <col min="5908" max="6144" width="11" style="1"/>
    <col min="6145" max="6145" width="6.09765625" style="1" customWidth="1"/>
    <col min="6146" max="6146" width="21.09765625" style="1" bestFit="1" customWidth="1"/>
    <col min="6147" max="6147" width="4.09765625" style="1" customWidth="1"/>
    <col min="6148" max="6148" width="4.09765625" style="1" bestFit="1" customWidth="1"/>
    <col min="6149" max="6149" width="4.09765625" style="1" customWidth="1"/>
    <col min="6150" max="6150" width="3.8984375" style="1" customWidth="1"/>
    <col min="6151" max="6151" width="3" style="1" customWidth="1"/>
    <col min="6152" max="6152" width="4.19921875" style="1" customWidth="1"/>
    <col min="6153" max="6153" width="3.19921875" style="1" customWidth="1"/>
    <col min="6154" max="6154" width="3.5" style="1" customWidth="1"/>
    <col min="6155" max="6155" width="2.69921875" style="1" customWidth="1"/>
    <col min="6156" max="6156" width="3.3984375" style="1" customWidth="1"/>
    <col min="6157" max="6157" width="2.59765625" style="1" customWidth="1"/>
    <col min="6158" max="6158" width="3.3984375" style="1" customWidth="1"/>
    <col min="6159" max="6159" width="2.59765625" style="1" customWidth="1"/>
    <col min="6160" max="6160" width="4.09765625" style="1" bestFit="1" customWidth="1"/>
    <col min="6161" max="6161" width="3.3984375" style="1" customWidth="1"/>
    <col min="6162" max="6162" width="4.09765625" style="1" customWidth="1"/>
    <col min="6163" max="6163" width="3.3984375" style="1" customWidth="1"/>
    <col min="6164" max="6400" width="11" style="1"/>
    <col min="6401" max="6401" width="6.09765625" style="1" customWidth="1"/>
    <col min="6402" max="6402" width="21.09765625" style="1" bestFit="1" customWidth="1"/>
    <col min="6403" max="6403" width="4.09765625" style="1" customWidth="1"/>
    <col min="6404" max="6404" width="4.09765625" style="1" bestFit="1" customWidth="1"/>
    <col min="6405" max="6405" width="4.09765625" style="1" customWidth="1"/>
    <col min="6406" max="6406" width="3.8984375" style="1" customWidth="1"/>
    <col min="6407" max="6407" width="3" style="1" customWidth="1"/>
    <col min="6408" max="6408" width="4.19921875" style="1" customWidth="1"/>
    <col min="6409" max="6409" width="3.19921875" style="1" customWidth="1"/>
    <col min="6410" max="6410" width="3.5" style="1" customWidth="1"/>
    <col min="6411" max="6411" width="2.69921875" style="1" customWidth="1"/>
    <col min="6412" max="6412" width="3.3984375" style="1" customWidth="1"/>
    <col min="6413" max="6413" width="2.59765625" style="1" customWidth="1"/>
    <col min="6414" max="6414" width="3.3984375" style="1" customWidth="1"/>
    <col min="6415" max="6415" width="2.59765625" style="1" customWidth="1"/>
    <col min="6416" max="6416" width="4.09765625" style="1" bestFit="1" customWidth="1"/>
    <col min="6417" max="6417" width="3.3984375" style="1" customWidth="1"/>
    <col min="6418" max="6418" width="4.09765625" style="1" customWidth="1"/>
    <col min="6419" max="6419" width="3.3984375" style="1" customWidth="1"/>
    <col min="6420" max="6656" width="11" style="1"/>
    <col min="6657" max="6657" width="6.09765625" style="1" customWidth="1"/>
    <col min="6658" max="6658" width="21.09765625" style="1" bestFit="1" customWidth="1"/>
    <col min="6659" max="6659" width="4.09765625" style="1" customWidth="1"/>
    <col min="6660" max="6660" width="4.09765625" style="1" bestFit="1" customWidth="1"/>
    <col min="6661" max="6661" width="4.09765625" style="1" customWidth="1"/>
    <col min="6662" max="6662" width="3.8984375" style="1" customWidth="1"/>
    <col min="6663" max="6663" width="3" style="1" customWidth="1"/>
    <col min="6664" max="6664" width="4.19921875" style="1" customWidth="1"/>
    <col min="6665" max="6665" width="3.19921875" style="1" customWidth="1"/>
    <col min="6666" max="6666" width="3.5" style="1" customWidth="1"/>
    <col min="6667" max="6667" width="2.69921875" style="1" customWidth="1"/>
    <col min="6668" max="6668" width="3.3984375" style="1" customWidth="1"/>
    <col min="6669" max="6669" width="2.59765625" style="1" customWidth="1"/>
    <col min="6670" max="6670" width="3.3984375" style="1" customWidth="1"/>
    <col min="6671" max="6671" width="2.59765625" style="1" customWidth="1"/>
    <col min="6672" max="6672" width="4.09765625" style="1" bestFit="1" customWidth="1"/>
    <col min="6673" max="6673" width="3.3984375" style="1" customWidth="1"/>
    <col min="6674" max="6674" width="4.09765625" style="1" customWidth="1"/>
    <col min="6675" max="6675" width="3.3984375" style="1" customWidth="1"/>
    <col min="6676" max="6912" width="11" style="1"/>
    <col min="6913" max="6913" width="6.09765625" style="1" customWidth="1"/>
    <col min="6914" max="6914" width="21.09765625" style="1" bestFit="1" customWidth="1"/>
    <col min="6915" max="6915" width="4.09765625" style="1" customWidth="1"/>
    <col min="6916" max="6916" width="4.09765625" style="1" bestFit="1" customWidth="1"/>
    <col min="6917" max="6917" width="4.09765625" style="1" customWidth="1"/>
    <col min="6918" max="6918" width="3.8984375" style="1" customWidth="1"/>
    <col min="6919" max="6919" width="3" style="1" customWidth="1"/>
    <col min="6920" max="6920" width="4.19921875" style="1" customWidth="1"/>
    <col min="6921" max="6921" width="3.19921875" style="1" customWidth="1"/>
    <col min="6922" max="6922" width="3.5" style="1" customWidth="1"/>
    <col min="6923" max="6923" width="2.69921875" style="1" customWidth="1"/>
    <col min="6924" max="6924" width="3.3984375" style="1" customWidth="1"/>
    <col min="6925" max="6925" width="2.59765625" style="1" customWidth="1"/>
    <col min="6926" max="6926" width="3.3984375" style="1" customWidth="1"/>
    <col min="6927" max="6927" width="2.59765625" style="1" customWidth="1"/>
    <col min="6928" max="6928" width="4.09765625" style="1" bestFit="1" customWidth="1"/>
    <col min="6929" max="6929" width="3.3984375" style="1" customWidth="1"/>
    <col min="6930" max="6930" width="4.09765625" style="1" customWidth="1"/>
    <col min="6931" max="6931" width="3.3984375" style="1" customWidth="1"/>
    <col min="6932" max="7168" width="11" style="1"/>
    <col min="7169" max="7169" width="6.09765625" style="1" customWidth="1"/>
    <col min="7170" max="7170" width="21.09765625" style="1" bestFit="1" customWidth="1"/>
    <col min="7171" max="7171" width="4.09765625" style="1" customWidth="1"/>
    <col min="7172" max="7172" width="4.09765625" style="1" bestFit="1" customWidth="1"/>
    <col min="7173" max="7173" width="4.09765625" style="1" customWidth="1"/>
    <col min="7174" max="7174" width="3.8984375" style="1" customWidth="1"/>
    <col min="7175" max="7175" width="3" style="1" customWidth="1"/>
    <col min="7176" max="7176" width="4.19921875" style="1" customWidth="1"/>
    <col min="7177" max="7177" width="3.19921875" style="1" customWidth="1"/>
    <col min="7178" max="7178" width="3.5" style="1" customWidth="1"/>
    <col min="7179" max="7179" width="2.69921875" style="1" customWidth="1"/>
    <col min="7180" max="7180" width="3.3984375" style="1" customWidth="1"/>
    <col min="7181" max="7181" width="2.59765625" style="1" customWidth="1"/>
    <col min="7182" max="7182" width="3.3984375" style="1" customWidth="1"/>
    <col min="7183" max="7183" width="2.59765625" style="1" customWidth="1"/>
    <col min="7184" max="7184" width="4.09765625" style="1" bestFit="1" customWidth="1"/>
    <col min="7185" max="7185" width="3.3984375" style="1" customWidth="1"/>
    <col min="7186" max="7186" width="4.09765625" style="1" customWidth="1"/>
    <col min="7187" max="7187" width="3.3984375" style="1" customWidth="1"/>
    <col min="7188" max="7424" width="11" style="1"/>
    <col min="7425" max="7425" width="6.09765625" style="1" customWidth="1"/>
    <col min="7426" max="7426" width="21.09765625" style="1" bestFit="1" customWidth="1"/>
    <col min="7427" max="7427" width="4.09765625" style="1" customWidth="1"/>
    <col min="7428" max="7428" width="4.09765625" style="1" bestFit="1" customWidth="1"/>
    <col min="7429" max="7429" width="4.09765625" style="1" customWidth="1"/>
    <col min="7430" max="7430" width="3.8984375" style="1" customWidth="1"/>
    <col min="7431" max="7431" width="3" style="1" customWidth="1"/>
    <col min="7432" max="7432" width="4.19921875" style="1" customWidth="1"/>
    <col min="7433" max="7433" width="3.19921875" style="1" customWidth="1"/>
    <col min="7434" max="7434" width="3.5" style="1" customWidth="1"/>
    <col min="7435" max="7435" width="2.69921875" style="1" customWidth="1"/>
    <col min="7436" max="7436" width="3.3984375" style="1" customWidth="1"/>
    <col min="7437" max="7437" width="2.59765625" style="1" customWidth="1"/>
    <col min="7438" max="7438" width="3.3984375" style="1" customWidth="1"/>
    <col min="7439" max="7439" width="2.59765625" style="1" customWidth="1"/>
    <col min="7440" max="7440" width="4.09765625" style="1" bestFit="1" customWidth="1"/>
    <col min="7441" max="7441" width="3.3984375" style="1" customWidth="1"/>
    <col min="7442" max="7442" width="4.09765625" style="1" customWidth="1"/>
    <col min="7443" max="7443" width="3.3984375" style="1" customWidth="1"/>
    <col min="7444" max="7680" width="11" style="1"/>
    <col min="7681" max="7681" width="6.09765625" style="1" customWidth="1"/>
    <col min="7682" max="7682" width="21.09765625" style="1" bestFit="1" customWidth="1"/>
    <col min="7683" max="7683" width="4.09765625" style="1" customWidth="1"/>
    <col min="7684" max="7684" width="4.09765625" style="1" bestFit="1" customWidth="1"/>
    <col min="7685" max="7685" width="4.09765625" style="1" customWidth="1"/>
    <col min="7686" max="7686" width="3.8984375" style="1" customWidth="1"/>
    <col min="7687" max="7687" width="3" style="1" customWidth="1"/>
    <col min="7688" max="7688" width="4.19921875" style="1" customWidth="1"/>
    <col min="7689" max="7689" width="3.19921875" style="1" customWidth="1"/>
    <col min="7690" max="7690" width="3.5" style="1" customWidth="1"/>
    <col min="7691" max="7691" width="2.69921875" style="1" customWidth="1"/>
    <col min="7692" max="7692" width="3.3984375" style="1" customWidth="1"/>
    <col min="7693" max="7693" width="2.59765625" style="1" customWidth="1"/>
    <col min="7694" max="7694" width="3.3984375" style="1" customWidth="1"/>
    <col min="7695" max="7695" width="2.59765625" style="1" customWidth="1"/>
    <col min="7696" max="7696" width="4.09765625" style="1" bestFit="1" customWidth="1"/>
    <col min="7697" max="7697" width="3.3984375" style="1" customWidth="1"/>
    <col min="7698" max="7698" width="4.09765625" style="1" customWidth="1"/>
    <col min="7699" max="7699" width="3.3984375" style="1" customWidth="1"/>
    <col min="7700" max="7936" width="11" style="1"/>
    <col min="7937" max="7937" width="6.09765625" style="1" customWidth="1"/>
    <col min="7938" max="7938" width="21.09765625" style="1" bestFit="1" customWidth="1"/>
    <col min="7939" max="7939" width="4.09765625" style="1" customWidth="1"/>
    <col min="7940" max="7940" width="4.09765625" style="1" bestFit="1" customWidth="1"/>
    <col min="7941" max="7941" width="4.09765625" style="1" customWidth="1"/>
    <col min="7942" max="7942" width="3.8984375" style="1" customWidth="1"/>
    <col min="7943" max="7943" width="3" style="1" customWidth="1"/>
    <col min="7944" max="7944" width="4.19921875" style="1" customWidth="1"/>
    <col min="7945" max="7945" width="3.19921875" style="1" customWidth="1"/>
    <col min="7946" max="7946" width="3.5" style="1" customWidth="1"/>
    <col min="7947" max="7947" width="2.69921875" style="1" customWidth="1"/>
    <col min="7948" max="7948" width="3.3984375" style="1" customWidth="1"/>
    <col min="7949" max="7949" width="2.59765625" style="1" customWidth="1"/>
    <col min="7950" max="7950" width="3.3984375" style="1" customWidth="1"/>
    <col min="7951" max="7951" width="2.59765625" style="1" customWidth="1"/>
    <col min="7952" max="7952" width="4.09765625" style="1" bestFit="1" customWidth="1"/>
    <col min="7953" max="7953" width="3.3984375" style="1" customWidth="1"/>
    <col min="7954" max="7954" width="4.09765625" style="1" customWidth="1"/>
    <col min="7955" max="7955" width="3.3984375" style="1" customWidth="1"/>
    <col min="7956" max="8192" width="11" style="1"/>
    <col min="8193" max="8193" width="6.09765625" style="1" customWidth="1"/>
    <col min="8194" max="8194" width="21.09765625" style="1" bestFit="1" customWidth="1"/>
    <col min="8195" max="8195" width="4.09765625" style="1" customWidth="1"/>
    <col min="8196" max="8196" width="4.09765625" style="1" bestFit="1" customWidth="1"/>
    <col min="8197" max="8197" width="4.09765625" style="1" customWidth="1"/>
    <col min="8198" max="8198" width="3.8984375" style="1" customWidth="1"/>
    <col min="8199" max="8199" width="3" style="1" customWidth="1"/>
    <col min="8200" max="8200" width="4.19921875" style="1" customWidth="1"/>
    <col min="8201" max="8201" width="3.19921875" style="1" customWidth="1"/>
    <col min="8202" max="8202" width="3.5" style="1" customWidth="1"/>
    <col min="8203" max="8203" width="2.69921875" style="1" customWidth="1"/>
    <col min="8204" max="8204" width="3.3984375" style="1" customWidth="1"/>
    <col min="8205" max="8205" width="2.59765625" style="1" customWidth="1"/>
    <col min="8206" max="8206" width="3.3984375" style="1" customWidth="1"/>
    <col min="8207" max="8207" width="2.59765625" style="1" customWidth="1"/>
    <col min="8208" max="8208" width="4.09765625" style="1" bestFit="1" customWidth="1"/>
    <col min="8209" max="8209" width="3.3984375" style="1" customWidth="1"/>
    <col min="8210" max="8210" width="4.09765625" style="1" customWidth="1"/>
    <col min="8211" max="8211" width="3.3984375" style="1" customWidth="1"/>
    <col min="8212" max="8448" width="11" style="1"/>
    <col min="8449" max="8449" width="6.09765625" style="1" customWidth="1"/>
    <col min="8450" max="8450" width="21.09765625" style="1" bestFit="1" customWidth="1"/>
    <col min="8451" max="8451" width="4.09765625" style="1" customWidth="1"/>
    <col min="8452" max="8452" width="4.09765625" style="1" bestFit="1" customWidth="1"/>
    <col min="8453" max="8453" width="4.09765625" style="1" customWidth="1"/>
    <col min="8454" max="8454" width="3.8984375" style="1" customWidth="1"/>
    <col min="8455" max="8455" width="3" style="1" customWidth="1"/>
    <col min="8456" max="8456" width="4.19921875" style="1" customWidth="1"/>
    <col min="8457" max="8457" width="3.19921875" style="1" customWidth="1"/>
    <col min="8458" max="8458" width="3.5" style="1" customWidth="1"/>
    <col min="8459" max="8459" width="2.69921875" style="1" customWidth="1"/>
    <col min="8460" max="8460" width="3.3984375" style="1" customWidth="1"/>
    <col min="8461" max="8461" width="2.59765625" style="1" customWidth="1"/>
    <col min="8462" max="8462" width="3.3984375" style="1" customWidth="1"/>
    <col min="8463" max="8463" width="2.59765625" style="1" customWidth="1"/>
    <col min="8464" max="8464" width="4.09765625" style="1" bestFit="1" customWidth="1"/>
    <col min="8465" max="8465" width="3.3984375" style="1" customWidth="1"/>
    <col min="8466" max="8466" width="4.09765625" style="1" customWidth="1"/>
    <col min="8467" max="8467" width="3.3984375" style="1" customWidth="1"/>
    <col min="8468" max="8704" width="11" style="1"/>
    <col min="8705" max="8705" width="6.09765625" style="1" customWidth="1"/>
    <col min="8706" max="8706" width="21.09765625" style="1" bestFit="1" customWidth="1"/>
    <col min="8707" max="8707" width="4.09765625" style="1" customWidth="1"/>
    <col min="8708" max="8708" width="4.09765625" style="1" bestFit="1" customWidth="1"/>
    <col min="8709" max="8709" width="4.09765625" style="1" customWidth="1"/>
    <col min="8710" max="8710" width="3.8984375" style="1" customWidth="1"/>
    <col min="8711" max="8711" width="3" style="1" customWidth="1"/>
    <col min="8712" max="8712" width="4.19921875" style="1" customWidth="1"/>
    <col min="8713" max="8713" width="3.19921875" style="1" customWidth="1"/>
    <col min="8714" max="8714" width="3.5" style="1" customWidth="1"/>
    <col min="8715" max="8715" width="2.69921875" style="1" customWidth="1"/>
    <col min="8716" max="8716" width="3.3984375" style="1" customWidth="1"/>
    <col min="8717" max="8717" width="2.59765625" style="1" customWidth="1"/>
    <col min="8718" max="8718" width="3.3984375" style="1" customWidth="1"/>
    <col min="8719" max="8719" width="2.59765625" style="1" customWidth="1"/>
    <col min="8720" max="8720" width="4.09765625" style="1" bestFit="1" customWidth="1"/>
    <col min="8721" max="8721" width="3.3984375" style="1" customWidth="1"/>
    <col min="8722" max="8722" width="4.09765625" style="1" customWidth="1"/>
    <col min="8723" max="8723" width="3.3984375" style="1" customWidth="1"/>
    <col min="8724" max="8960" width="11" style="1"/>
    <col min="8961" max="8961" width="6.09765625" style="1" customWidth="1"/>
    <col min="8962" max="8962" width="21.09765625" style="1" bestFit="1" customWidth="1"/>
    <col min="8963" max="8963" width="4.09765625" style="1" customWidth="1"/>
    <col min="8964" max="8964" width="4.09765625" style="1" bestFit="1" customWidth="1"/>
    <col min="8965" max="8965" width="4.09765625" style="1" customWidth="1"/>
    <col min="8966" max="8966" width="3.8984375" style="1" customWidth="1"/>
    <col min="8967" max="8967" width="3" style="1" customWidth="1"/>
    <col min="8968" max="8968" width="4.19921875" style="1" customWidth="1"/>
    <col min="8969" max="8969" width="3.19921875" style="1" customWidth="1"/>
    <col min="8970" max="8970" width="3.5" style="1" customWidth="1"/>
    <col min="8971" max="8971" width="2.69921875" style="1" customWidth="1"/>
    <col min="8972" max="8972" width="3.3984375" style="1" customWidth="1"/>
    <col min="8973" max="8973" width="2.59765625" style="1" customWidth="1"/>
    <col min="8974" max="8974" width="3.3984375" style="1" customWidth="1"/>
    <col min="8975" max="8975" width="2.59765625" style="1" customWidth="1"/>
    <col min="8976" max="8976" width="4.09765625" style="1" bestFit="1" customWidth="1"/>
    <col min="8977" max="8977" width="3.3984375" style="1" customWidth="1"/>
    <col min="8978" max="8978" width="4.09765625" style="1" customWidth="1"/>
    <col min="8979" max="8979" width="3.3984375" style="1" customWidth="1"/>
    <col min="8980" max="9216" width="11" style="1"/>
    <col min="9217" max="9217" width="6.09765625" style="1" customWidth="1"/>
    <col min="9218" max="9218" width="21.09765625" style="1" bestFit="1" customWidth="1"/>
    <col min="9219" max="9219" width="4.09765625" style="1" customWidth="1"/>
    <col min="9220" max="9220" width="4.09765625" style="1" bestFit="1" customWidth="1"/>
    <col min="9221" max="9221" width="4.09765625" style="1" customWidth="1"/>
    <col min="9222" max="9222" width="3.8984375" style="1" customWidth="1"/>
    <col min="9223" max="9223" width="3" style="1" customWidth="1"/>
    <col min="9224" max="9224" width="4.19921875" style="1" customWidth="1"/>
    <col min="9225" max="9225" width="3.19921875" style="1" customWidth="1"/>
    <col min="9226" max="9226" width="3.5" style="1" customWidth="1"/>
    <col min="9227" max="9227" width="2.69921875" style="1" customWidth="1"/>
    <col min="9228" max="9228" width="3.3984375" style="1" customWidth="1"/>
    <col min="9229" max="9229" width="2.59765625" style="1" customWidth="1"/>
    <col min="9230" max="9230" width="3.3984375" style="1" customWidth="1"/>
    <col min="9231" max="9231" width="2.59765625" style="1" customWidth="1"/>
    <col min="9232" max="9232" width="4.09765625" style="1" bestFit="1" customWidth="1"/>
    <col min="9233" max="9233" width="3.3984375" style="1" customWidth="1"/>
    <col min="9234" max="9234" width="4.09765625" style="1" customWidth="1"/>
    <col min="9235" max="9235" width="3.3984375" style="1" customWidth="1"/>
    <col min="9236" max="9472" width="11" style="1"/>
    <col min="9473" max="9473" width="6.09765625" style="1" customWidth="1"/>
    <col min="9474" max="9474" width="21.09765625" style="1" bestFit="1" customWidth="1"/>
    <col min="9475" max="9475" width="4.09765625" style="1" customWidth="1"/>
    <col min="9476" max="9476" width="4.09765625" style="1" bestFit="1" customWidth="1"/>
    <col min="9477" max="9477" width="4.09765625" style="1" customWidth="1"/>
    <col min="9478" max="9478" width="3.8984375" style="1" customWidth="1"/>
    <col min="9479" max="9479" width="3" style="1" customWidth="1"/>
    <col min="9480" max="9480" width="4.19921875" style="1" customWidth="1"/>
    <col min="9481" max="9481" width="3.19921875" style="1" customWidth="1"/>
    <col min="9482" max="9482" width="3.5" style="1" customWidth="1"/>
    <col min="9483" max="9483" width="2.69921875" style="1" customWidth="1"/>
    <col min="9484" max="9484" width="3.3984375" style="1" customWidth="1"/>
    <col min="9485" max="9485" width="2.59765625" style="1" customWidth="1"/>
    <col min="9486" max="9486" width="3.3984375" style="1" customWidth="1"/>
    <col min="9487" max="9487" width="2.59765625" style="1" customWidth="1"/>
    <col min="9488" max="9488" width="4.09765625" style="1" bestFit="1" customWidth="1"/>
    <col min="9489" max="9489" width="3.3984375" style="1" customWidth="1"/>
    <col min="9490" max="9490" width="4.09765625" style="1" customWidth="1"/>
    <col min="9491" max="9491" width="3.3984375" style="1" customWidth="1"/>
    <col min="9492" max="9728" width="11" style="1"/>
    <col min="9729" max="9729" width="6.09765625" style="1" customWidth="1"/>
    <col min="9730" max="9730" width="21.09765625" style="1" bestFit="1" customWidth="1"/>
    <col min="9731" max="9731" width="4.09765625" style="1" customWidth="1"/>
    <col min="9732" max="9732" width="4.09765625" style="1" bestFit="1" customWidth="1"/>
    <col min="9733" max="9733" width="4.09765625" style="1" customWidth="1"/>
    <col min="9734" max="9734" width="3.8984375" style="1" customWidth="1"/>
    <col min="9735" max="9735" width="3" style="1" customWidth="1"/>
    <col min="9736" max="9736" width="4.19921875" style="1" customWidth="1"/>
    <col min="9737" max="9737" width="3.19921875" style="1" customWidth="1"/>
    <col min="9738" max="9738" width="3.5" style="1" customWidth="1"/>
    <col min="9739" max="9739" width="2.69921875" style="1" customWidth="1"/>
    <col min="9740" max="9740" width="3.3984375" style="1" customWidth="1"/>
    <col min="9741" max="9741" width="2.59765625" style="1" customWidth="1"/>
    <col min="9742" max="9742" width="3.3984375" style="1" customWidth="1"/>
    <col min="9743" max="9743" width="2.59765625" style="1" customWidth="1"/>
    <col min="9744" max="9744" width="4.09765625" style="1" bestFit="1" customWidth="1"/>
    <col min="9745" max="9745" width="3.3984375" style="1" customWidth="1"/>
    <col min="9746" max="9746" width="4.09765625" style="1" customWidth="1"/>
    <col min="9747" max="9747" width="3.3984375" style="1" customWidth="1"/>
    <col min="9748" max="9984" width="11" style="1"/>
    <col min="9985" max="9985" width="6.09765625" style="1" customWidth="1"/>
    <col min="9986" max="9986" width="21.09765625" style="1" bestFit="1" customWidth="1"/>
    <col min="9987" max="9987" width="4.09765625" style="1" customWidth="1"/>
    <col min="9988" max="9988" width="4.09765625" style="1" bestFit="1" customWidth="1"/>
    <col min="9989" max="9989" width="4.09765625" style="1" customWidth="1"/>
    <col min="9990" max="9990" width="3.8984375" style="1" customWidth="1"/>
    <col min="9991" max="9991" width="3" style="1" customWidth="1"/>
    <col min="9992" max="9992" width="4.19921875" style="1" customWidth="1"/>
    <col min="9993" max="9993" width="3.19921875" style="1" customWidth="1"/>
    <col min="9994" max="9994" width="3.5" style="1" customWidth="1"/>
    <col min="9995" max="9995" width="2.69921875" style="1" customWidth="1"/>
    <col min="9996" max="9996" width="3.3984375" style="1" customWidth="1"/>
    <col min="9997" max="9997" width="2.59765625" style="1" customWidth="1"/>
    <col min="9998" max="9998" width="3.3984375" style="1" customWidth="1"/>
    <col min="9999" max="9999" width="2.59765625" style="1" customWidth="1"/>
    <col min="10000" max="10000" width="4.09765625" style="1" bestFit="1" customWidth="1"/>
    <col min="10001" max="10001" width="3.3984375" style="1" customWidth="1"/>
    <col min="10002" max="10002" width="4.09765625" style="1" customWidth="1"/>
    <col min="10003" max="10003" width="3.3984375" style="1" customWidth="1"/>
    <col min="10004" max="10240" width="11" style="1"/>
    <col min="10241" max="10241" width="6.09765625" style="1" customWidth="1"/>
    <col min="10242" max="10242" width="21.09765625" style="1" bestFit="1" customWidth="1"/>
    <col min="10243" max="10243" width="4.09765625" style="1" customWidth="1"/>
    <col min="10244" max="10244" width="4.09765625" style="1" bestFit="1" customWidth="1"/>
    <col min="10245" max="10245" width="4.09765625" style="1" customWidth="1"/>
    <col min="10246" max="10246" width="3.8984375" style="1" customWidth="1"/>
    <col min="10247" max="10247" width="3" style="1" customWidth="1"/>
    <col min="10248" max="10248" width="4.19921875" style="1" customWidth="1"/>
    <col min="10249" max="10249" width="3.19921875" style="1" customWidth="1"/>
    <col min="10250" max="10250" width="3.5" style="1" customWidth="1"/>
    <col min="10251" max="10251" width="2.69921875" style="1" customWidth="1"/>
    <col min="10252" max="10252" width="3.3984375" style="1" customWidth="1"/>
    <col min="10253" max="10253" width="2.59765625" style="1" customWidth="1"/>
    <col min="10254" max="10254" width="3.3984375" style="1" customWidth="1"/>
    <col min="10255" max="10255" width="2.59765625" style="1" customWidth="1"/>
    <col min="10256" max="10256" width="4.09765625" style="1" bestFit="1" customWidth="1"/>
    <col min="10257" max="10257" width="3.3984375" style="1" customWidth="1"/>
    <col min="10258" max="10258" width="4.09765625" style="1" customWidth="1"/>
    <col min="10259" max="10259" width="3.3984375" style="1" customWidth="1"/>
    <col min="10260" max="10496" width="11" style="1"/>
    <col min="10497" max="10497" width="6.09765625" style="1" customWidth="1"/>
    <col min="10498" max="10498" width="21.09765625" style="1" bestFit="1" customWidth="1"/>
    <col min="10499" max="10499" width="4.09765625" style="1" customWidth="1"/>
    <col min="10500" max="10500" width="4.09765625" style="1" bestFit="1" customWidth="1"/>
    <col min="10501" max="10501" width="4.09765625" style="1" customWidth="1"/>
    <col min="10502" max="10502" width="3.8984375" style="1" customWidth="1"/>
    <col min="10503" max="10503" width="3" style="1" customWidth="1"/>
    <col min="10504" max="10504" width="4.19921875" style="1" customWidth="1"/>
    <col min="10505" max="10505" width="3.19921875" style="1" customWidth="1"/>
    <col min="10506" max="10506" width="3.5" style="1" customWidth="1"/>
    <col min="10507" max="10507" width="2.69921875" style="1" customWidth="1"/>
    <col min="10508" max="10508" width="3.3984375" style="1" customWidth="1"/>
    <col min="10509" max="10509" width="2.59765625" style="1" customWidth="1"/>
    <col min="10510" max="10510" width="3.3984375" style="1" customWidth="1"/>
    <col min="10511" max="10511" width="2.59765625" style="1" customWidth="1"/>
    <col min="10512" max="10512" width="4.09765625" style="1" bestFit="1" customWidth="1"/>
    <col min="10513" max="10513" width="3.3984375" style="1" customWidth="1"/>
    <col min="10514" max="10514" width="4.09765625" style="1" customWidth="1"/>
    <col min="10515" max="10515" width="3.3984375" style="1" customWidth="1"/>
    <col min="10516" max="10752" width="11" style="1"/>
    <col min="10753" max="10753" width="6.09765625" style="1" customWidth="1"/>
    <col min="10754" max="10754" width="21.09765625" style="1" bestFit="1" customWidth="1"/>
    <col min="10755" max="10755" width="4.09765625" style="1" customWidth="1"/>
    <col min="10756" max="10756" width="4.09765625" style="1" bestFit="1" customWidth="1"/>
    <col min="10757" max="10757" width="4.09765625" style="1" customWidth="1"/>
    <col min="10758" max="10758" width="3.8984375" style="1" customWidth="1"/>
    <col min="10759" max="10759" width="3" style="1" customWidth="1"/>
    <col min="10760" max="10760" width="4.19921875" style="1" customWidth="1"/>
    <col min="10761" max="10761" width="3.19921875" style="1" customWidth="1"/>
    <col min="10762" max="10762" width="3.5" style="1" customWidth="1"/>
    <col min="10763" max="10763" width="2.69921875" style="1" customWidth="1"/>
    <col min="10764" max="10764" width="3.3984375" style="1" customWidth="1"/>
    <col min="10765" max="10765" width="2.59765625" style="1" customWidth="1"/>
    <col min="10766" max="10766" width="3.3984375" style="1" customWidth="1"/>
    <col min="10767" max="10767" width="2.59765625" style="1" customWidth="1"/>
    <col min="10768" max="10768" width="4.09765625" style="1" bestFit="1" customWidth="1"/>
    <col min="10769" max="10769" width="3.3984375" style="1" customWidth="1"/>
    <col min="10770" max="10770" width="4.09765625" style="1" customWidth="1"/>
    <col min="10771" max="10771" width="3.3984375" style="1" customWidth="1"/>
    <col min="10772" max="11008" width="11" style="1"/>
    <col min="11009" max="11009" width="6.09765625" style="1" customWidth="1"/>
    <col min="11010" max="11010" width="21.09765625" style="1" bestFit="1" customWidth="1"/>
    <col min="11011" max="11011" width="4.09765625" style="1" customWidth="1"/>
    <col min="11012" max="11012" width="4.09765625" style="1" bestFit="1" customWidth="1"/>
    <col min="11013" max="11013" width="4.09765625" style="1" customWidth="1"/>
    <col min="11014" max="11014" width="3.8984375" style="1" customWidth="1"/>
    <col min="11015" max="11015" width="3" style="1" customWidth="1"/>
    <col min="11016" max="11016" width="4.19921875" style="1" customWidth="1"/>
    <col min="11017" max="11017" width="3.19921875" style="1" customWidth="1"/>
    <col min="11018" max="11018" width="3.5" style="1" customWidth="1"/>
    <col min="11019" max="11019" width="2.69921875" style="1" customWidth="1"/>
    <col min="11020" max="11020" width="3.3984375" style="1" customWidth="1"/>
    <col min="11021" max="11021" width="2.59765625" style="1" customWidth="1"/>
    <col min="11022" max="11022" width="3.3984375" style="1" customWidth="1"/>
    <col min="11023" max="11023" width="2.59765625" style="1" customWidth="1"/>
    <col min="11024" max="11024" width="4.09765625" style="1" bestFit="1" customWidth="1"/>
    <col min="11025" max="11025" width="3.3984375" style="1" customWidth="1"/>
    <col min="11026" max="11026" width="4.09765625" style="1" customWidth="1"/>
    <col min="11027" max="11027" width="3.3984375" style="1" customWidth="1"/>
    <col min="11028" max="11264" width="11" style="1"/>
    <col min="11265" max="11265" width="6.09765625" style="1" customWidth="1"/>
    <col min="11266" max="11266" width="21.09765625" style="1" bestFit="1" customWidth="1"/>
    <col min="11267" max="11267" width="4.09765625" style="1" customWidth="1"/>
    <col min="11268" max="11268" width="4.09765625" style="1" bestFit="1" customWidth="1"/>
    <col min="11269" max="11269" width="4.09765625" style="1" customWidth="1"/>
    <col min="11270" max="11270" width="3.8984375" style="1" customWidth="1"/>
    <col min="11271" max="11271" width="3" style="1" customWidth="1"/>
    <col min="11272" max="11272" width="4.19921875" style="1" customWidth="1"/>
    <col min="11273" max="11273" width="3.19921875" style="1" customWidth="1"/>
    <col min="11274" max="11274" width="3.5" style="1" customWidth="1"/>
    <col min="11275" max="11275" width="2.69921875" style="1" customWidth="1"/>
    <col min="11276" max="11276" width="3.3984375" style="1" customWidth="1"/>
    <col min="11277" max="11277" width="2.59765625" style="1" customWidth="1"/>
    <col min="11278" max="11278" width="3.3984375" style="1" customWidth="1"/>
    <col min="11279" max="11279" width="2.59765625" style="1" customWidth="1"/>
    <col min="11280" max="11280" width="4.09765625" style="1" bestFit="1" customWidth="1"/>
    <col min="11281" max="11281" width="3.3984375" style="1" customWidth="1"/>
    <col min="11282" max="11282" width="4.09765625" style="1" customWidth="1"/>
    <col min="11283" max="11283" width="3.3984375" style="1" customWidth="1"/>
    <col min="11284" max="11520" width="11" style="1"/>
    <col min="11521" max="11521" width="6.09765625" style="1" customWidth="1"/>
    <col min="11522" max="11522" width="21.09765625" style="1" bestFit="1" customWidth="1"/>
    <col min="11523" max="11523" width="4.09765625" style="1" customWidth="1"/>
    <col min="11524" max="11524" width="4.09765625" style="1" bestFit="1" customWidth="1"/>
    <col min="11525" max="11525" width="4.09765625" style="1" customWidth="1"/>
    <col min="11526" max="11526" width="3.8984375" style="1" customWidth="1"/>
    <col min="11527" max="11527" width="3" style="1" customWidth="1"/>
    <col min="11528" max="11528" width="4.19921875" style="1" customWidth="1"/>
    <col min="11529" max="11529" width="3.19921875" style="1" customWidth="1"/>
    <col min="11530" max="11530" width="3.5" style="1" customWidth="1"/>
    <col min="11531" max="11531" width="2.69921875" style="1" customWidth="1"/>
    <col min="11532" max="11532" width="3.3984375" style="1" customWidth="1"/>
    <col min="11533" max="11533" width="2.59765625" style="1" customWidth="1"/>
    <col min="11534" max="11534" width="3.3984375" style="1" customWidth="1"/>
    <col min="11535" max="11535" width="2.59765625" style="1" customWidth="1"/>
    <col min="11536" max="11536" width="4.09765625" style="1" bestFit="1" customWidth="1"/>
    <col min="11537" max="11537" width="3.3984375" style="1" customWidth="1"/>
    <col min="11538" max="11538" width="4.09765625" style="1" customWidth="1"/>
    <col min="11539" max="11539" width="3.3984375" style="1" customWidth="1"/>
    <col min="11540" max="11776" width="11" style="1"/>
    <col min="11777" max="11777" width="6.09765625" style="1" customWidth="1"/>
    <col min="11778" max="11778" width="21.09765625" style="1" bestFit="1" customWidth="1"/>
    <col min="11779" max="11779" width="4.09765625" style="1" customWidth="1"/>
    <col min="11780" max="11780" width="4.09765625" style="1" bestFit="1" customWidth="1"/>
    <col min="11781" max="11781" width="4.09765625" style="1" customWidth="1"/>
    <col min="11782" max="11782" width="3.8984375" style="1" customWidth="1"/>
    <col min="11783" max="11783" width="3" style="1" customWidth="1"/>
    <col min="11784" max="11784" width="4.19921875" style="1" customWidth="1"/>
    <col min="11785" max="11785" width="3.19921875" style="1" customWidth="1"/>
    <col min="11786" max="11786" width="3.5" style="1" customWidth="1"/>
    <col min="11787" max="11787" width="2.69921875" style="1" customWidth="1"/>
    <col min="11788" max="11788" width="3.3984375" style="1" customWidth="1"/>
    <col min="11789" max="11789" width="2.59765625" style="1" customWidth="1"/>
    <col min="11790" max="11790" width="3.3984375" style="1" customWidth="1"/>
    <col min="11791" max="11791" width="2.59765625" style="1" customWidth="1"/>
    <col min="11792" max="11792" width="4.09765625" style="1" bestFit="1" customWidth="1"/>
    <col min="11793" max="11793" width="3.3984375" style="1" customWidth="1"/>
    <col min="11794" max="11794" width="4.09765625" style="1" customWidth="1"/>
    <col min="11795" max="11795" width="3.3984375" style="1" customWidth="1"/>
    <col min="11796" max="12032" width="11" style="1"/>
    <col min="12033" max="12033" width="6.09765625" style="1" customWidth="1"/>
    <col min="12034" max="12034" width="21.09765625" style="1" bestFit="1" customWidth="1"/>
    <col min="12035" max="12035" width="4.09765625" style="1" customWidth="1"/>
    <col min="12036" max="12036" width="4.09765625" style="1" bestFit="1" customWidth="1"/>
    <col min="12037" max="12037" width="4.09765625" style="1" customWidth="1"/>
    <col min="12038" max="12038" width="3.8984375" style="1" customWidth="1"/>
    <col min="12039" max="12039" width="3" style="1" customWidth="1"/>
    <col min="12040" max="12040" width="4.19921875" style="1" customWidth="1"/>
    <col min="12041" max="12041" width="3.19921875" style="1" customWidth="1"/>
    <col min="12042" max="12042" width="3.5" style="1" customWidth="1"/>
    <col min="12043" max="12043" width="2.69921875" style="1" customWidth="1"/>
    <col min="12044" max="12044" width="3.3984375" style="1" customWidth="1"/>
    <col min="12045" max="12045" width="2.59765625" style="1" customWidth="1"/>
    <col min="12046" max="12046" width="3.3984375" style="1" customWidth="1"/>
    <col min="12047" max="12047" width="2.59765625" style="1" customWidth="1"/>
    <col min="12048" max="12048" width="4.09765625" style="1" bestFit="1" customWidth="1"/>
    <col min="12049" max="12049" width="3.3984375" style="1" customWidth="1"/>
    <col min="12050" max="12050" width="4.09765625" style="1" customWidth="1"/>
    <col min="12051" max="12051" width="3.3984375" style="1" customWidth="1"/>
    <col min="12052" max="12288" width="11" style="1"/>
    <col min="12289" max="12289" width="6.09765625" style="1" customWidth="1"/>
    <col min="12290" max="12290" width="21.09765625" style="1" bestFit="1" customWidth="1"/>
    <col min="12291" max="12291" width="4.09765625" style="1" customWidth="1"/>
    <col min="12292" max="12292" width="4.09765625" style="1" bestFit="1" customWidth="1"/>
    <col min="12293" max="12293" width="4.09765625" style="1" customWidth="1"/>
    <col min="12294" max="12294" width="3.8984375" style="1" customWidth="1"/>
    <col min="12295" max="12295" width="3" style="1" customWidth="1"/>
    <col min="12296" max="12296" width="4.19921875" style="1" customWidth="1"/>
    <col min="12297" max="12297" width="3.19921875" style="1" customWidth="1"/>
    <col min="12298" max="12298" width="3.5" style="1" customWidth="1"/>
    <col min="12299" max="12299" width="2.69921875" style="1" customWidth="1"/>
    <col min="12300" max="12300" width="3.3984375" style="1" customWidth="1"/>
    <col min="12301" max="12301" width="2.59765625" style="1" customWidth="1"/>
    <col min="12302" max="12302" width="3.3984375" style="1" customWidth="1"/>
    <col min="12303" max="12303" width="2.59765625" style="1" customWidth="1"/>
    <col min="12304" max="12304" width="4.09765625" style="1" bestFit="1" customWidth="1"/>
    <col min="12305" max="12305" width="3.3984375" style="1" customWidth="1"/>
    <col min="12306" max="12306" width="4.09765625" style="1" customWidth="1"/>
    <col min="12307" max="12307" width="3.3984375" style="1" customWidth="1"/>
    <col min="12308" max="12544" width="11" style="1"/>
    <col min="12545" max="12545" width="6.09765625" style="1" customWidth="1"/>
    <col min="12546" max="12546" width="21.09765625" style="1" bestFit="1" customWidth="1"/>
    <col min="12547" max="12547" width="4.09765625" style="1" customWidth="1"/>
    <col min="12548" max="12548" width="4.09765625" style="1" bestFit="1" customWidth="1"/>
    <col min="12549" max="12549" width="4.09765625" style="1" customWidth="1"/>
    <col min="12550" max="12550" width="3.8984375" style="1" customWidth="1"/>
    <col min="12551" max="12551" width="3" style="1" customWidth="1"/>
    <col min="12552" max="12552" width="4.19921875" style="1" customWidth="1"/>
    <col min="12553" max="12553" width="3.19921875" style="1" customWidth="1"/>
    <col min="12554" max="12554" width="3.5" style="1" customWidth="1"/>
    <col min="12555" max="12555" width="2.69921875" style="1" customWidth="1"/>
    <col min="12556" max="12556" width="3.3984375" style="1" customWidth="1"/>
    <col min="12557" max="12557" width="2.59765625" style="1" customWidth="1"/>
    <col min="12558" max="12558" width="3.3984375" style="1" customWidth="1"/>
    <col min="12559" max="12559" width="2.59765625" style="1" customWidth="1"/>
    <col min="12560" max="12560" width="4.09765625" style="1" bestFit="1" customWidth="1"/>
    <col min="12561" max="12561" width="3.3984375" style="1" customWidth="1"/>
    <col min="12562" max="12562" width="4.09765625" style="1" customWidth="1"/>
    <col min="12563" max="12563" width="3.3984375" style="1" customWidth="1"/>
    <col min="12564" max="12800" width="11" style="1"/>
    <col min="12801" max="12801" width="6.09765625" style="1" customWidth="1"/>
    <col min="12802" max="12802" width="21.09765625" style="1" bestFit="1" customWidth="1"/>
    <col min="12803" max="12803" width="4.09765625" style="1" customWidth="1"/>
    <col min="12804" max="12804" width="4.09765625" style="1" bestFit="1" customWidth="1"/>
    <col min="12805" max="12805" width="4.09765625" style="1" customWidth="1"/>
    <col min="12806" max="12806" width="3.8984375" style="1" customWidth="1"/>
    <col min="12807" max="12807" width="3" style="1" customWidth="1"/>
    <col min="12808" max="12808" width="4.19921875" style="1" customWidth="1"/>
    <col min="12809" max="12809" width="3.19921875" style="1" customWidth="1"/>
    <col min="12810" max="12810" width="3.5" style="1" customWidth="1"/>
    <col min="12811" max="12811" width="2.69921875" style="1" customWidth="1"/>
    <col min="12812" max="12812" width="3.3984375" style="1" customWidth="1"/>
    <col min="12813" max="12813" width="2.59765625" style="1" customWidth="1"/>
    <col min="12814" max="12814" width="3.3984375" style="1" customWidth="1"/>
    <col min="12815" max="12815" width="2.59765625" style="1" customWidth="1"/>
    <col min="12816" max="12816" width="4.09765625" style="1" bestFit="1" customWidth="1"/>
    <col min="12817" max="12817" width="3.3984375" style="1" customWidth="1"/>
    <col min="12818" max="12818" width="4.09765625" style="1" customWidth="1"/>
    <col min="12819" max="12819" width="3.3984375" style="1" customWidth="1"/>
    <col min="12820" max="13056" width="11" style="1"/>
    <col min="13057" max="13057" width="6.09765625" style="1" customWidth="1"/>
    <col min="13058" max="13058" width="21.09765625" style="1" bestFit="1" customWidth="1"/>
    <col min="13059" max="13059" width="4.09765625" style="1" customWidth="1"/>
    <col min="13060" max="13060" width="4.09765625" style="1" bestFit="1" customWidth="1"/>
    <col min="13061" max="13061" width="4.09765625" style="1" customWidth="1"/>
    <col min="13062" max="13062" width="3.8984375" style="1" customWidth="1"/>
    <col min="13063" max="13063" width="3" style="1" customWidth="1"/>
    <col min="13064" max="13064" width="4.19921875" style="1" customWidth="1"/>
    <col min="13065" max="13065" width="3.19921875" style="1" customWidth="1"/>
    <col min="13066" max="13066" width="3.5" style="1" customWidth="1"/>
    <col min="13067" max="13067" width="2.69921875" style="1" customWidth="1"/>
    <col min="13068" max="13068" width="3.3984375" style="1" customWidth="1"/>
    <col min="13069" max="13069" width="2.59765625" style="1" customWidth="1"/>
    <col min="13070" max="13070" width="3.3984375" style="1" customWidth="1"/>
    <col min="13071" max="13071" width="2.59765625" style="1" customWidth="1"/>
    <col min="13072" max="13072" width="4.09765625" style="1" bestFit="1" customWidth="1"/>
    <col min="13073" max="13073" width="3.3984375" style="1" customWidth="1"/>
    <col min="13074" max="13074" width="4.09765625" style="1" customWidth="1"/>
    <col min="13075" max="13075" width="3.3984375" style="1" customWidth="1"/>
    <col min="13076" max="13312" width="11" style="1"/>
    <col min="13313" max="13313" width="6.09765625" style="1" customWidth="1"/>
    <col min="13314" max="13314" width="21.09765625" style="1" bestFit="1" customWidth="1"/>
    <col min="13315" max="13315" width="4.09765625" style="1" customWidth="1"/>
    <col min="13316" max="13316" width="4.09765625" style="1" bestFit="1" customWidth="1"/>
    <col min="13317" max="13317" width="4.09765625" style="1" customWidth="1"/>
    <col min="13318" max="13318" width="3.8984375" style="1" customWidth="1"/>
    <col min="13319" max="13319" width="3" style="1" customWidth="1"/>
    <col min="13320" max="13320" width="4.19921875" style="1" customWidth="1"/>
    <col min="13321" max="13321" width="3.19921875" style="1" customWidth="1"/>
    <col min="13322" max="13322" width="3.5" style="1" customWidth="1"/>
    <col min="13323" max="13323" width="2.69921875" style="1" customWidth="1"/>
    <col min="13324" max="13324" width="3.3984375" style="1" customWidth="1"/>
    <col min="13325" max="13325" width="2.59765625" style="1" customWidth="1"/>
    <col min="13326" max="13326" width="3.3984375" style="1" customWidth="1"/>
    <col min="13327" max="13327" width="2.59765625" style="1" customWidth="1"/>
    <col min="13328" max="13328" width="4.09765625" style="1" bestFit="1" customWidth="1"/>
    <col min="13329" max="13329" width="3.3984375" style="1" customWidth="1"/>
    <col min="13330" max="13330" width="4.09765625" style="1" customWidth="1"/>
    <col min="13331" max="13331" width="3.3984375" style="1" customWidth="1"/>
    <col min="13332" max="13568" width="11" style="1"/>
    <col min="13569" max="13569" width="6.09765625" style="1" customWidth="1"/>
    <col min="13570" max="13570" width="21.09765625" style="1" bestFit="1" customWidth="1"/>
    <col min="13571" max="13571" width="4.09765625" style="1" customWidth="1"/>
    <col min="13572" max="13572" width="4.09765625" style="1" bestFit="1" customWidth="1"/>
    <col min="13573" max="13573" width="4.09765625" style="1" customWidth="1"/>
    <col min="13574" max="13574" width="3.8984375" style="1" customWidth="1"/>
    <col min="13575" max="13575" width="3" style="1" customWidth="1"/>
    <col min="13576" max="13576" width="4.19921875" style="1" customWidth="1"/>
    <col min="13577" max="13577" width="3.19921875" style="1" customWidth="1"/>
    <col min="13578" max="13578" width="3.5" style="1" customWidth="1"/>
    <col min="13579" max="13579" width="2.69921875" style="1" customWidth="1"/>
    <col min="13580" max="13580" width="3.3984375" style="1" customWidth="1"/>
    <col min="13581" max="13581" width="2.59765625" style="1" customWidth="1"/>
    <col min="13582" max="13582" width="3.3984375" style="1" customWidth="1"/>
    <col min="13583" max="13583" width="2.59765625" style="1" customWidth="1"/>
    <col min="13584" max="13584" width="4.09765625" style="1" bestFit="1" customWidth="1"/>
    <col min="13585" max="13585" width="3.3984375" style="1" customWidth="1"/>
    <col min="13586" max="13586" width="4.09765625" style="1" customWidth="1"/>
    <col min="13587" max="13587" width="3.3984375" style="1" customWidth="1"/>
    <col min="13588" max="13824" width="11" style="1"/>
    <col min="13825" max="13825" width="6.09765625" style="1" customWidth="1"/>
    <col min="13826" max="13826" width="21.09765625" style="1" bestFit="1" customWidth="1"/>
    <col min="13827" max="13827" width="4.09765625" style="1" customWidth="1"/>
    <col min="13828" max="13828" width="4.09765625" style="1" bestFit="1" customWidth="1"/>
    <col min="13829" max="13829" width="4.09765625" style="1" customWidth="1"/>
    <col min="13830" max="13830" width="3.8984375" style="1" customWidth="1"/>
    <col min="13831" max="13831" width="3" style="1" customWidth="1"/>
    <col min="13832" max="13832" width="4.19921875" style="1" customWidth="1"/>
    <col min="13833" max="13833" width="3.19921875" style="1" customWidth="1"/>
    <col min="13834" max="13834" width="3.5" style="1" customWidth="1"/>
    <col min="13835" max="13835" width="2.69921875" style="1" customWidth="1"/>
    <col min="13836" max="13836" width="3.3984375" style="1" customWidth="1"/>
    <col min="13837" max="13837" width="2.59765625" style="1" customWidth="1"/>
    <col min="13838" max="13838" width="3.3984375" style="1" customWidth="1"/>
    <col min="13839" max="13839" width="2.59765625" style="1" customWidth="1"/>
    <col min="13840" max="13840" width="4.09765625" style="1" bestFit="1" customWidth="1"/>
    <col min="13841" max="13841" width="3.3984375" style="1" customWidth="1"/>
    <col min="13842" max="13842" width="4.09765625" style="1" customWidth="1"/>
    <col min="13843" max="13843" width="3.3984375" style="1" customWidth="1"/>
    <col min="13844" max="14080" width="11" style="1"/>
    <col min="14081" max="14081" width="6.09765625" style="1" customWidth="1"/>
    <col min="14082" max="14082" width="21.09765625" style="1" bestFit="1" customWidth="1"/>
    <col min="14083" max="14083" width="4.09765625" style="1" customWidth="1"/>
    <col min="14084" max="14084" width="4.09765625" style="1" bestFit="1" customWidth="1"/>
    <col min="14085" max="14085" width="4.09765625" style="1" customWidth="1"/>
    <col min="14086" max="14086" width="3.8984375" style="1" customWidth="1"/>
    <col min="14087" max="14087" width="3" style="1" customWidth="1"/>
    <col min="14088" max="14088" width="4.19921875" style="1" customWidth="1"/>
    <col min="14089" max="14089" width="3.19921875" style="1" customWidth="1"/>
    <col min="14090" max="14090" width="3.5" style="1" customWidth="1"/>
    <col min="14091" max="14091" width="2.69921875" style="1" customWidth="1"/>
    <col min="14092" max="14092" width="3.3984375" style="1" customWidth="1"/>
    <col min="14093" max="14093" width="2.59765625" style="1" customWidth="1"/>
    <col min="14094" max="14094" width="3.3984375" style="1" customWidth="1"/>
    <col min="14095" max="14095" width="2.59765625" style="1" customWidth="1"/>
    <col min="14096" max="14096" width="4.09765625" style="1" bestFit="1" customWidth="1"/>
    <col min="14097" max="14097" width="3.3984375" style="1" customWidth="1"/>
    <col min="14098" max="14098" width="4.09765625" style="1" customWidth="1"/>
    <col min="14099" max="14099" width="3.3984375" style="1" customWidth="1"/>
    <col min="14100" max="14336" width="11" style="1"/>
    <col min="14337" max="14337" width="6.09765625" style="1" customWidth="1"/>
    <col min="14338" max="14338" width="21.09765625" style="1" bestFit="1" customWidth="1"/>
    <col min="14339" max="14339" width="4.09765625" style="1" customWidth="1"/>
    <col min="14340" max="14340" width="4.09765625" style="1" bestFit="1" customWidth="1"/>
    <col min="14341" max="14341" width="4.09765625" style="1" customWidth="1"/>
    <col min="14342" max="14342" width="3.8984375" style="1" customWidth="1"/>
    <col min="14343" max="14343" width="3" style="1" customWidth="1"/>
    <col min="14344" max="14344" width="4.19921875" style="1" customWidth="1"/>
    <col min="14345" max="14345" width="3.19921875" style="1" customWidth="1"/>
    <col min="14346" max="14346" width="3.5" style="1" customWidth="1"/>
    <col min="14347" max="14347" width="2.69921875" style="1" customWidth="1"/>
    <col min="14348" max="14348" width="3.3984375" style="1" customWidth="1"/>
    <col min="14349" max="14349" width="2.59765625" style="1" customWidth="1"/>
    <col min="14350" max="14350" width="3.3984375" style="1" customWidth="1"/>
    <col min="14351" max="14351" width="2.59765625" style="1" customWidth="1"/>
    <col min="14352" max="14352" width="4.09765625" style="1" bestFit="1" customWidth="1"/>
    <col min="14353" max="14353" width="3.3984375" style="1" customWidth="1"/>
    <col min="14354" max="14354" width="4.09765625" style="1" customWidth="1"/>
    <col min="14355" max="14355" width="3.3984375" style="1" customWidth="1"/>
    <col min="14356" max="14592" width="11" style="1"/>
    <col min="14593" max="14593" width="6.09765625" style="1" customWidth="1"/>
    <col min="14594" max="14594" width="21.09765625" style="1" bestFit="1" customWidth="1"/>
    <col min="14595" max="14595" width="4.09765625" style="1" customWidth="1"/>
    <col min="14596" max="14596" width="4.09765625" style="1" bestFit="1" customWidth="1"/>
    <col min="14597" max="14597" width="4.09765625" style="1" customWidth="1"/>
    <col min="14598" max="14598" width="3.8984375" style="1" customWidth="1"/>
    <col min="14599" max="14599" width="3" style="1" customWidth="1"/>
    <col min="14600" max="14600" width="4.19921875" style="1" customWidth="1"/>
    <col min="14601" max="14601" width="3.19921875" style="1" customWidth="1"/>
    <col min="14602" max="14602" width="3.5" style="1" customWidth="1"/>
    <col min="14603" max="14603" width="2.69921875" style="1" customWidth="1"/>
    <col min="14604" max="14604" width="3.3984375" style="1" customWidth="1"/>
    <col min="14605" max="14605" width="2.59765625" style="1" customWidth="1"/>
    <col min="14606" max="14606" width="3.3984375" style="1" customWidth="1"/>
    <col min="14607" max="14607" width="2.59765625" style="1" customWidth="1"/>
    <col min="14608" max="14608" width="4.09765625" style="1" bestFit="1" customWidth="1"/>
    <col min="14609" max="14609" width="3.3984375" style="1" customWidth="1"/>
    <col min="14610" max="14610" width="4.09765625" style="1" customWidth="1"/>
    <col min="14611" max="14611" width="3.3984375" style="1" customWidth="1"/>
    <col min="14612" max="14848" width="11" style="1"/>
    <col min="14849" max="14849" width="6.09765625" style="1" customWidth="1"/>
    <col min="14850" max="14850" width="21.09765625" style="1" bestFit="1" customWidth="1"/>
    <col min="14851" max="14851" width="4.09765625" style="1" customWidth="1"/>
    <col min="14852" max="14852" width="4.09765625" style="1" bestFit="1" customWidth="1"/>
    <col min="14853" max="14853" width="4.09765625" style="1" customWidth="1"/>
    <col min="14854" max="14854" width="3.8984375" style="1" customWidth="1"/>
    <col min="14855" max="14855" width="3" style="1" customWidth="1"/>
    <col min="14856" max="14856" width="4.19921875" style="1" customWidth="1"/>
    <col min="14857" max="14857" width="3.19921875" style="1" customWidth="1"/>
    <col min="14858" max="14858" width="3.5" style="1" customWidth="1"/>
    <col min="14859" max="14859" width="2.69921875" style="1" customWidth="1"/>
    <col min="14860" max="14860" width="3.3984375" style="1" customWidth="1"/>
    <col min="14861" max="14861" width="2.59765625" style="1" customWidth="1"/>
    <col min="14862" max="14862" width="3.3984375" style="1" customWidth="1"/>
    <col min="14863" max="14863" width="2.59765625" style="1" customWidth="1"/>
    <col min="14864" max="14864" width="4.09765625" style="1" bestFit="1" customWidth="1"/>
    <col min="14865" max="14865" width="3.3984375" style="1" customWidth="1"/>
    <col min="14866" max="14866" width="4.09765625" style="1" customWidth="1"/>
    <col min="14867" max="14867" width="3.3984375" style="1" customWidth="1"/>
    <col min="14868" max="15104" width="11" style="1"/>
    <col min="15105" max="15105" width="6.09765625" style="1" customWidth="1"/>
    <col min="15106" max="15106" width="21.09765625" style="1" bestFit="1" customWidth="1"/>
    <col min="15107" max="15107" width="4.09765625" style="1" customWidth="1"/>
    <col min="15108" max="15108" width="4.09765625" style="1" bestFit="1" customWidth="1"/>
    <col min="15109" max="15109" width="4.09765625" style="1" customWidth="1"/>
    <col min="15110" max="15110" width="3.8984375" style="1" customWidth="1"/>
    <col min="15111" max="15111" width="3" style="1" customWidth="1"/>
    <col min="15112" max="15112" width="4.19921875" style="1" customWidth="1"/>
    <col min="15113" max="15113" width="3.19921875" style="1" customWidth="1"/>
    <col min="15114" max="15114" width="3.5" style="1" customWidth="1"/>
    <col min="15115" max="15115" width="2.69921875" style="1" customWidth="1"/>
    <col min="15116" max="15116" width="3.3984375" style="1" customWidth="1"/>
    <col min="15117" max="15117" width="2.59765625" style="1" customWidth="1"/>
    <col min="15118" max="15118" width="3.3984375" style="1" customWidth="1"/>
    <col min="15119" max="15119" width="2.59765625" style="1" customWidth="1"/>
    <col min="15120" max="15120" width="4.09765625" style="1" bestFit="1" customWidth="1"/>
    <col min="15121" max="15121" width="3.3984375" style="1" customWidth="1"/>
    <col min="15122" max="15122" width="4.09765625" style="1" customWidth="1"/>
    <col min="15123" max="15123" width="3.3984375" style="1" customWidth="1"/>
    <col min="15124" max="15360" width="11" style="1"/>
    <col min="15361" max="15361" width="6.09765625" style="1" customWidth="1"/>
    <col min="15362" max="15362" width="21.09765625" style="1" bestFit="1" customWidth="1"/>
    <col min="15363" max="15363" width="4.09765625" style="1" customWidth="1"/>
    <col min="15364" max="15364" width="4.09765625" style="1" bestFit="1" customWidth="1"/>
    <col min="15365" max="15365" width="4.09765625" style="1" customWidth="1"/>
    <col min="15366" max="15366" width="3.8984375" style="1" customWidth="1"/>
    <col min="15367" max="15367" width="3" style="1" customWidth="1"/>
    <col min="15368" max="15368" width="4.19921875" style="1" customWidth="1"/>
    <col min="15369" max="15369" width="3.19921875" style="1" customWidth="1"/>
    <col min="15370" max="15370" width="3.5" style="1" customWidth="1"/>
    <col min="15371" max="15371" width="2.69921875" style="1" customWidth="1"/>
    <col min="15372" max="15372" width="3.3984375" style="1" customWidth="1"/>
    <col min="15373" max="15373" width="2.59765625" style="1" customWidth="1"/>
    <col min="15374" max="15374" width="3.3984375" style="1" customWidth="1"/>
    <col min="15375" max="15375" width="2.59765625" style="1" customWidth="1"/>
    <col min="15376" max="15376" width="4.09765625" style="1" bestFit="1" customWidth="1"/>
    <col min="15377" max="15377" width="3.3984375" style="1" customWidth="1"/>
    <col min="15378" max="15378" width="4.09765625" style="1" customWidth="1"/>
    <col min="15379" max="15379" width="3.3984375" style="1" customWidth="1"/>
    <col min="15380" max="15616" width="11" style="1"/>
    <col min="15617" max="15617" width="6.09765625" style="1" customWidth="1"/>
    <col min="15618" max="15618" width="21.09765625" style="1" bestFit="1" customWidth="1"/>
    <col min="15619" max="15619" width="4.09765625" style="1" customWidth="1"/>
    <col min="15620" max="15620" width="4.09765625" style="1" bestFit="1" customWidth="1"/>
    <col min="15621" max="15621" width="4.09765625" style="1" customWidth="1"/>
    <col min="15622" max="15622" width="3.8984375" style="1" customWidth="1"/>
    <col min="15623" max="15623" width="3" style="1" customWidth="1"/>
    <col min="15624" max="15624" width="4.19921875" style="1" customWidth="1"/>
    <col min="15625" max="15625" width="3.19921875" style="1" customWidth="1"/>
    <col min="15626" max="15626" width="3.5" style="1" customWidth="1"/>
    <col min="15627" max="15627" width="2.69921875" style="1" customWidth="1"/>
    <col min="15628" max="15628" width="3.3984375" style="1" customWidth="1"/>
    <col min="15629" max="15629" width="2.59765625" style="1" customWidth="1"/>
    <col min="15630" max="15630" width="3.3984375" style="1" customWidth="1"/>
    <col min="15631" max="15631" width="2.59765625" style="1" customWidth="1"/>
    <col min="15632" max="15632" width="4.09765625" style="1" bestFit="1" customWidth="1"/>
    <col min="15633" max="15633" width="3.3984375" style="1" customWidth="1"/>
    <col min="15634" max="15634" width="4.09765625" style="1" customWidth="1"/>
    <col min="15635" max="15635" width="3.3984375" style="1" customWidth="1"/>
    <col min="15636" max="15872" width="11" style="1"/>
    <col min="15873" max="15873" width="6.09765625" style="1" customWidth="1"/>
    <col min="15874" max="15874" width="21.09765625" style="1" bestFit="1" customWidth="1"/>
    <col min="15875" max="15875" width="4.09765625" style="1" customWidth="1"/>
    <col min="15876" max="15876" width="4.09765625" style="1" bestFit="1" customWidth="1"/>
    <col min="15877" max="15877" width="4.09765625" style="1" customWidth="1"/>
    <col min="15878" max="15878" width="3.8984375" style="1" customWidth="1"/>
    <col min="15879" max="15879" width="3" style="1" customWidth="1"/>
    <col min="15880" max="15880" width="4.19921875" style="1" customWidth="1"/>
    <col min="15881" max="15881" width="3.19921875" style="1" customWidth="1"/>
    <col min="15882" max="15882" width="3.5" style="1" customWidth="1"/>
    <col min="15883" max="15883" width="2.69921875" style="1" customWidth="1"/>
    <col min="15884" max="15884" width="3.3984375" style="1" customWidth="1"/>
    <col min="15885" max="15885" width="2.59765625" style="1" customWidth="1"/>
    <col min="15886" max="15886" width="3.3984375" style="1" customWidth="1"/>
    <col min="15887" max="15887" width="2.59765625" style="1" customWidth="1"/>
    <col min="15888" max="15888" width="4.09765625" style="1" bestFit="1" customWidth="1"/>
    <col min="15889" max="15889" width="3.3984375" style="1" customWidth="1"/>
    <col min="15890" max="15890" width="4.09765625" style="1" customWidth="1"/>
    <col min="15891" max="15891" width="3.3984375" style="1" customWidth="1"/>
    <col min="15892" max="16128" width="11" style="1"/>
    <col min="16129" max="16129" width="6.09765625" style="1" customWidth="1"/>
    <col min="16130" max="16130" width="21.09765625" style="1" bestFit="1" customWidth="1"/>
    <col min="16131" max="16131" width="4.09765625" style="1" customWidth="1"/>
    <col min="16132" max="16132" width="4.09765625" style="1" bestFit="1" customWidth="1"/>
    <col min="16133" max="16133" width="4.09765625" style="1" customWidth="1"/>
    <col min="16134" max="16134" width="3.8984375" style="1" customWidth="1"/>
    <col min="16135" max="16135" width="3" style="1" customWidth="1"/>
    <col min="16136" max="16136" width="4.19921875" style="1" customWidth="1"/>
    <col min="16137" max="16137" width="3.19921875" style="1" customWidth="1"/>
    <col min="16138" max="16138" width="3.5" style="1" customWidth="1"/>
    <col min="16139" max="16139" width="2.69921875" style="1" customWidth="1"/>
    <col min="16140" max="16140" width="3.3984375" style="1" customWidth="1"/>
    <col min="16141" max="16141" width="2.59765625" style="1" customWidth="1"/>
    <col min="16142" max="16142" width="3.3984375" style="1" customWidth="1"/>
    <col min="16143" max="16143" width="2.59765625" style="1" customWidth="1"/>
    <col min="16144" max="16144" width="4.09765625" style="1" bestFit="1" customWidth="1"/>
    <col min="16145" max="16145" width="3.3984375" style="1" customWidth="1"/>
    <col min="16146" max="16146" width="4.09765625" style="1" customWidth="1"/>
    <col min="16147" max="16147" width="3.3984375" style="1" customWidth="1"/>
    <col min="16148" max="16384" width="11" style="1"/>
  </cols>
  <sheetData>
    <row r="1" spans="1:19" ht="12.9" customHeight="1" x14ac:dyDescent="0.3">
      <c r="A1" s="40"/>
      <c r="B1" s="41" t="s">
        <v>204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3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" customHeight="1" x14ac:dyDescent="0.3">
      <c r="A3" s="4">
        <v>11090001</v>
      </c>
      <c r="B3" s="4" t="s">
        <v>15</v>
      </c>
      <c r="C3" s="2">
        <v>24</v>
      </c>
      <c r="D3" s="2">
        <v>1</v>
      </c>
      <c r="E3" s="2">
        <v>25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0</v>
      </c>
      <c r="L3" s="5">
        <v>1</v>
      </c>
      <c r="M3" s="5">
        <v>0</v>
      </c>
      <c r="N3" s="5">
        <v>2</v>
      </c>
      <c r="O3" s="5">
        <v>1</v>
      </c>
      <c r="P3" s="5">
        <v>8</v>
      </c>
      <c r="Q3" s="5">
        <v>0</v>
      </c>
      <c r="R3" s="5">
        <v>12</v>
      </c>
      <c r="S3" s="5">
        <v>0</v>
      </c>
    </row>
    <row r="4" spans="1:19" ht="15.9" customHeight="1" x14ac:dyDescent="0.3">
      <c r="A4" s="4">
        <v>11090002</v>
      </c>
      <c r="B4" s="4" t="s">
        <v>16</v>
      </c>
      <c r="C4" s="2">
        <v>20</v>
      </c>
      <c r="D4" s="2">
        <v>1</v>
      </c>
      <c r="E4" s="2">
        <v>21</v>
      </c>
      <c r="F4" s="5">
        <v>1</v>
      </c>
      <c r="G4" s="5">
        <v>0</v>
      </c>
      <c r="H4" s="5">
        <v>1</v>
      </c>
      <c r="I4" s="5">
        <v>0</v>
      </c>
      <c r="J4" s="5">
        <v>4</v>
      </c>
      <c r="K4" s="5">
        <v>0</v>
      </c>
      <c r="L4" s="5">
        <v>2</v>
      </c>
      <c r="M4" s="5">
        <v>0</v>
      </c>
      <c r="N4" s="5">
        <v>1</v>
      </c>
      <c r="O4" s="5">
        <v>0</v>
      </c>
      <c r="P4" s="5">
        <v>3</v>
      </c>
      <c r="Q4" s="5">
        <v>0</v>
      </c>
      <c r="R4" s="5">
        <v>8</v>
      </c>
      <c r="S4" s="5">
        <v>1</v>
      </c>
    </row>
    <row r="5" spans="1:19" ht="15.9" customHeight="1" x14ac:dyDescent="0.3">
      <c r="A5" s="4">
        <v>11090009</v>
      </c>
      <c r="B5" s="4" t="s">
        <v>17</v>
      </c>
      <c r="C5" s="2">
        <v>7</v>
      </c>
      <c r="D5" s="2">
        <v>3</v>
      </c>
      <c r="E5" s="2">
        <v>10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1</v>
      </c>
      <c r="O5" s="5">
        <v>0</v>
      </c>
      <c r="P5" s="5">
        <v>2</v>
      </c>
      <c r="Q5" s="5">
        <v>1</v>
      </c>
      <c r="R5" s="5">
        <v>4</v>
      </c>
      <c r="S5" s="5">
        <v>1</v>
      </c>
    </row>
    <row r="6" spans="1:19" ht="15.9" customHeight="1" x14ac:dyDescent="0.3">
      <c r="A6" s="4">
        <v>11090014</v>
      </c>
      <c r="B6" s="4" t="s">
        <v>18</v>
      </c>
      <c r="C6" s="2">
        <v>13</v>
      </c>
      <c r="D6" s="2">
        <v>2</v>
      </c>
      <c r="E6" s="2">
        <v>15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4</v>
      </c>
      <c r="Q6" s="5">
        <v>0</v>
      </c>
      <c r="R6" s="5">
        <v>8</v>
      </c>
      <c r="S6" s="5">
        <v>2</v>
      </c>
    </row>
    <row r="7" spans="1:19" ht="15.9" customHeight="1" x14ac:dyDescent="0.3">
      <c r="A7" s="4">
        <v>11090019</v>
      </c>
      <c r="B7" s="4" t="s">
        <v>19</v>
      </c>
      <c r="C7" s="2">
        <v>22</v>
      </c>
      <c r="D7" s="2">
        <v>3</v>
      </c>
      <c r="E7" s="2">
        <v>25</v>
      </c>
      <c r="F7" s="5">
        <v>0</v>
      </c>
      <c r="G7" s="5">
        <v>0</v>
      </c>
      <c r="H7" s="5">
        <v>1</v>
      </c>
      <c r="I7" s="5">
        <v>0</v>
      </c>
      <c r="J7" s="5">
        <v>3</v>
      </c>
      <c r="K7" s="5">
        <v>0</v>
      </c>
      <c r="L7" s="5">
        <v>1</v>
      </c>
      <c r="M7" s="5">
        <v>0</v>
      </c>
      <c r="N7" s="5">
        <v>3</v>
      </c>
      <c r="O7" s="5">
        <v>0</v>
      </c>
      <c r="P7" s="5">
        <v>6</v>
      </c>
      <c r="Q7" s="5">
        <v>1</v>
      </c>
      <c r="R7" s="5">
        <v>8</v>
      </c>
      <c r="S7" s="5">
        <v>2</v>
      </c>
    </row>
    <row r="8" spans="1:19" ht="15.9" customHeight="1" x14ac:dyDescent="0.3">
      <c r="A8" s="4">
        <v>11110001</v>
      </c>
      <c r="B8" s="4" t="s">
        <v>98</v>
      </c>
      <c r="C8" s="2">
        <v>8</v>
      </c>
      <c r="D8" s="2">
        <v>1</v>
      </c>
      <c r="E8" s="2">
        <v>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2</v>
      </c>
      <c r="Q8" s="5">
        <v>0</v>
      </c>
      <c r="R8" s="5">
        <v>6</v>
      </c>
      <c r="S8" s="5">
        <v>1</v>
      </c>
    </row>
    <row r="9" spans="1:19" ht="15.9" customHeight="1" x14ac:dyDescent="0.3">
      <c r="A9" s="4">
        <v>11110009</v>
      </c>
      <c r="B9" s="4" t="s">
        <v>99</v>
      </c>
      <c r="C9" s="2">
        <v>18</v>
      </c>
      <c r="D9" s="2">
        <v>1</v>
      </c>
      <c r="E9" s="2">
        <v>19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3</v>
      </c>
      <c r="Q9" s="5">
        <v>0</v>
      </c>
      <c r="R9" s="5">
        <v>14</v>
      </c>
      <c r="S9" s="5">
        <v>1</v>
      </c>
    </row>
    <row r="10" spans="1:19" ht="15.9" customHeight="1" x14ac:dyDescent="0.3">
      <c r="A10" s="4">
        <v>11110013</v>
      </c>
      <c r="B10" s="4" t="s">
        <v>100</v>
      </c>
      <c r="C10" s="2">
        <v>34</v>
      </c>
      <c r="D10" s="2">
        <v>4</v>
      </c>
      <c r="E10" s="2">
        <v>38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2</v>
      </c>
      <c r="O10" s="5">
        <v>2</v>
      </c>
      <c r="P10" s="5">
        <v>8</v>
      </c>
      <c r="Q10" s="5">
        <v>2</v>
      </c>
      <c r="R10" s="5">
        <v>22</v>
      </c>
      <c r="S10" s="5">
        <v>0</v>
      </c>
    </row>
    <row r="11" spans="1:19" ht="15.9" customHeight="1" x14ac:dyDescent="0.3">
      <c r="A11" s="4">
        <v>11110015</v>
      </c>
      <c r="B11" s="4" t="s">
        <v>176</v>
      </c>
      <c r="C11" s="2">
        <v>10</v>
      </c>
      <c r="D11" s="2">
        <v>5</v>
      </c>
      <c r="E11" s="2">
        <v>15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3</v>
      </c>
      <c r="Q11" s="5">
        <v>2</v>
      </c>
      <c r="R11" s="5">
        <v>6</v>
      </c>
      <c r="S11" s="5">
        <v>1</v>
      </c>
    </row>
    <row r="12" spans="1:19" ht="15.9" customHeight="1" x14ac:dyDescent="0.3">
      <c r="A12" s="4">
        <v>11110023</v>
      </c>
      <c r="B12" s="4" t="s">
        <v>101</v>
      </c>
      <c r="C12" s="2">
        <v>16</v>
      </c>
      <c r="D12" s="2">
        <v>1</v>
      </c>
      <c r="E12" s="2">
        <v>17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2</v>
      </c>
      <c r="O12" s="5">
        <v>0</v>
      </c>
      <c r="P12" s="5">
        <v>5</v>
      </c>
      <c r="Q12" s="5">
        <v>1</v>
      </c>
      <c r="R12" s="5">
        <v>9</v>
      </c>
      <c r="S12" s="5">
        <v>0</v>
      </c>
    </row>
    <row r="13" spans="1:19" ht="15.9" customHeight="1" x14ac:dyDescent="0.3">
      <c r="A13" s="4">
        <v>11110024</v>
      </c>
      <c r="B13" s="4" t="s">
        <v>102</v>
      </c>
      <c r="C13" s="2">
        <v>8</v>
      </c>
      <c r="D13" s="2">
        <v>1</v>
      </c>
      <c r="E13" s="2">
        <v>9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3</v>
      </c>
      <c r="Q13" s="5">
        <v>0</v>
      </c>
      <c r="R13" s="5">
        <v>4</v>
      </c>
      <c r="S13" s="5">
        <v>1</v>
      </c>
    </row>
    <row r="14" spans="1:19" ht="15.9" customHeight="1" x14ac:dyDescent="0.3">
      <c r="A14" s="4">
        <v>11110027</v>
      </c>
      <c r="B14" s="4" t="s">
        <v>103</v>
      </c>
      <c r="C14" s="2">
        <v>22</v>
      </c>
      <c r="D14" s="2">
        <v>2</v>
      </c>
      <c r="E14" s="2">
        <v>24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2</v>
      </c>
      <c r="O14" s="5">
        <v>0</v>
      </c>
      <c r="P14" s="5">
        <v>14</v>
      </c>
      <c r="Q14" s="5">
        <v>2</v>
      </c>
      <c r="R14" s="5">
        <v>6</v>
      </c>
      <c r="S14" s="5">
        <v>0</v>
      </c>
    </row>
    <row r="15" spans="1:19" ht="15.9" customHeight="1" x14ac:dyDescent="0.3">
      <c r="A15" s="4">
        <v>11110028</v>
      </c>
      <c r="B15" s="4" t="s">
        <v>104</v>
      </c>
      <c r="C15" s="2">
        <v>16</v>
      </c>
      <c r="D15" s="2">
        <v>3</v>
      </c>
      <c r="E15" s="2">
        <v>19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7</v>
      </c>
      <c r="Q15" s="5">
        <v>0</v>
      </c>
      <c r="R15" s="5">
        <v>8</v>
      </c>
      <c r="S15" s="5">
        <v>3</v>
      </c>
    </row>
    <row r="16" spans="1:19" ht="15.9" customHeight="1" x14ac:dyDescent="0.3">
      <c r="A16" s="4">
        <v>11110029</v>
      </c>
      <c r="B16" s="4" t="s">
        <v>105</v>
      </c>
      <c r="C16" s="2">
        <v>18</v>
      </c>
      <c r="D16" s="2">
        <v>1</v>
      </c>
      <c r="E16" s="2">
        <v>19</v>
      </c>
      <c r="F16" s="5">
        <v>0</v>
      </c>
      <c r="G16" s="5">
        <v>0</v>
      </c>
      <c r="H16" s="5">
        <v>0</v>
      </c>
      <c r="I16" s="5">
        <v>0</v>
      </c>
      <c r="J16" s="5">
        <v>2</v>
      </c>
      <c r="K16" s="5">
        <v>0</v>
      </c>
      <c r="L16" s="5">
        <v>1</v>
      </c>
      <c r="M16" s="5">
        <v>0</v>
      </c>
      <c r="N16" s="5">
        <v>2</v>
      </c>
      <c r="O16" s="5">
        <v>0</v>
      </c>
      <c r="P16" s="5">
        <v>2</v>
      </c>
      <c r="Q16" s="5">
        <v>0</v>
      </c>
      <c r="R16" s="5">
        <v>11</v>
      </c>
      <c r="S16" s="5">
        <v>1</v>
      </c>
    </row>
    <row r="17" spans="1:19" ht="15.9" customHeight="1" x14ac:dyDescent="0.3">
      <c r="A17" s="4">
        <v>11110032</v>
      </c>
      <c r="B17" s="4" t="s">
        <v>106</v>
      </c>
      <c r="C17" s="2">
        <v>3</v>
      </c>
      <c r="D17" s="2">
        <v>0</v>
      </c>
      <c r="E17" s="2">
        <v>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3</v>
      </c>
      <c r="S17" s="5">
        <v>0</v>
      </c>
    </row>
    <row r="18" spans="1:19" ht="15.9" customHeight="1" x14ac:dyDescent="0.3">
      <c r="A18" s="4">
        <v>11110033</v>
      </c>
      <c r="B18" s="4" t="s">
        <v>194</v>
      </c>
      <c r="C18" s="2">
        <v>13</v>
      </c>
      <c r="D18" s="2">
        <v>1</v>
      </c>
      <c r="E18" s="2">
        <v>14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4</v>
      </c>
      <c r="Q18" s="5">
        <v>0</v>
      </c>
      <c r="R18" s="5">
        <v>9</v>
      </c>
      <c r="S18" s="5">
        <v>0</v>
      </c>
    </row>
    <row r="19" spans="1:19" ht="15.9" customHeight="1" x14ac:dyDescent="0.3">
      <c r="A19" s="4">
        <v>11120004</v>
      </c>
      <c r="B19" s="4" t="s">
        <v>20</v>
      </c>
      <c r="C19" s="2">
        <v>33</v>
      </c>
      <c r="D19" s="2">
        <v>0</v>
      </c>
      <c r="E19" s="2">
        <v>33</v>
      </c>
      <c r="F19" s="5">
        <v>0</v>
      </c>
      <c r="G19" s="5">
        <v>0</v>
      </c>
      <c r="H19" s="5">
        <v>1</v>
      </c>
      <c r="I19" s="5">
        <v>0</v>
      </c>
      <c r="J19" s="5">
        <v>5</v>
      </c>
      <c r="K19" s="5">
        <v>0</v>
      </c>
      <c r="L19" s="5">
        <v>6</v>
      </c>
      <c r="M19" s="5">
        <v>0</v>
      </c>
      <c r="N19" s="5">
        <v>5</v>
      </c>
      <c r="O19" s="5">
        <v>0</v>
      </c>
      <c r="P19" s="5">
        <v>6</v>
      </c>
      <c r="Q19" s="5">
        <v>0</v>
      </c>
      <c r="R19" s="5">
        <v>10</v>
      </c>
      <c r="S19" s="5">
        <v>0</v>
      </c>
    </row>
    <row r="20" spans="1:19" ht="15.9" customHeight="1" x14ac:dyDescent="0.3">
      <c r="A20" s="4">
        <v>11120009</v>
      </c>
      <c r="B20" s="4" t="s">
        <v>21</v>
      </c>
      <c r="C20" s="2">
        <v>22</v>
      </c>
      <c r="D20" s="2">
        <v>2</v>
      </c>
      <c r="E20" s="2">
        <v>24</v>
      </c>
      <c r="F20" s="5">
        <v>0</v>
      </c>
      <c r="G20" s="5">
        <v>0</v>
      </c>
      <c r="H20" s="5">
        <v>0</v>
      </c>
      <c r="I20" s="5">
        <v>0</v>
      </c>
      <c r="J20" s="5">
        <v>2</v>
      </c>
      <c r="K20" s="5">
        <v>0</v>
      </c>
      <c r="L20" s="5">
        <v>0</v>
      </c>
      <c r="M20" s="5">
        <v>1</v>
      </c>
      <c r="N20" s="5">
        <v>1</v>
      </c>
      <c r="O20" s="5">
        <v>0</v>
      </c>
      <c r="P20" s="5">
        <v>6</v>
      </c>
      <c r="Q20" s="5">
        <v>0</v>
      </c>
      <c r="R20" s="5">
        <v>13</v>
      </c>
      <c r="S20" s="5">
        <v>1</v>
      </c>
    </row>
    <row r="21" spans="1:19" ht="15.9" customHeight="1" x14ac:dyDescent="0.3">
      <c r="A21" s="4">
        <v>11120017</v>
      </c>
      <c r="B21" s="4" t="s">
        <v>22</v>
      </c>
      <c r="C21" s="2">
        <v>12</v>
      </c>
      <c r="D21" s="2">
        <v>1</v>
      </c>
      <c r="E21" s="2">
        <v>13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10</v>
      </c>
      <c r="S21" s="5">
        <v>1</v>
      </c>
    </row>
    <row r="22" spans="1:19" ht="15.9" customHeight="1" x14ac:dyDescent="0.3">
      <c r="A22" s="4">
        <v>11120024</v>
      </c>
      <c r="B22" s="4" t="s">
        <v>23</v>
      </c>
      <c r="C22" s="2">
        <v>18</v>
      </c>
      <c r="D22" s="2">
        <v>1</v>
      </c>
      <c r="E22" s="2">
        <v>19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1</v>
      </c>
      <c r="P22" s="5">
        <v>5</v>
      </c>
      <c r="Q22" s="5">
        <v>0</v>
      </c>
      <c r="R22" s="5">
        <v>12</v>
      </c>
      <c r="S22" s="5">
        <v>0</v>
      </c>
    </row>
    <row r="23" spans="1:19" ht="15.9" customHeight="1" x14ac:dyDescent="0.3">
      <c r="A23" s="4">
        <v>11120025</v>
      </c>
      <c r="B23" s="4" t="s">
        <v>24</v>
      </c>
      <c r="C23" s="2">
        <v>15</v>
      </c>
      <c r="D23" s="2">
        <v>2</v>
      </c>
      <c r="E23" s="2">
        <v>17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6</v>
      </c>
      <c r="Q23" s="5">
        <v>1</v>
      </c>
      <c r="R23" s="5">
        <v>7</v>
      </c>
      <c r="S23" s="5">
        <v>1</v>
      </c>
    </row>
    <row r="24" spans="1:19" ht="15.9" customHeight="1" x14ac:dyDescent="0.3">
      <c r="A24" s="4">
        <v>11120026</v>
      </c>
      <c r="B24" s="4" t="s">
        <v>25</v>
      </c>
      <c r="C24" s="2">
        <v>20</v>
      </c>
      <c r="D24" s="2">
        <v>5</v>
      </c>
      <c r="E24" s="2">
        <v>25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2</v>
      </c>
      <c r="M24" s="5">
        <v>0</v>
      </c>
      <c r="N24" s="5">
        <v>5</v>
      </c>
      <c r="O24" s="5">
        <v>0</v>
      </c>
      <c r="P24" s="5">
        <v>2</v>
      </c>
      <c r="Q24" s="5">
        <v>3</v>
      </c>
      <c r="R24" s="5">
        <v>10</v>
      </c>
      <c r="S24" s="5">
        <v>2</v>
      </c>
    </row>
    <row r="25" spans="1:19" ht="15.9" customHeight="1" x14ac:dyDescent="0.3">
      <c r="A25" s="4">
        <v>11120042</v>
      </c>
      <c r="B25" s="4" t="s">
        <v>26</v>
      </c>
      <c r="C25" s="2">
        <v>5</v>
      </c>
      <c r="D25" s="2">
        <v>0</v>
      </c>
      <c r="E25" s="2">
        <v>5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4</v>
      </c>
      <c r="S25" s="5">
        <v>0</v>
      </c>
    </row>
    <row r="26" spans="1:19" ht="15.9" customHeight="1" x14ac:dyDescent="0.3">
      <c r="A26" s="4">
        <v>11120043</v>
      </c>
      <c r="B26" s="4" t="s">
        <v>27</v>
      </c>
      <c r="C26" s="2">
        <v>20</v>
      </c>
      <c r="D26" s="2">
        <v>1</v>
      </c>
      <c r="E26" s="2">
        <v>21</v>
      </c>
      <c r="F26" s="5">
        <v>1</v>
      </c>
      <c r="G26" s="5">
        <v>0</v>
      </c>
      <c r="H26" s="5">
        <v>0</v>
      </c>
      <c r="I26" s="5">
        <v>0</v>
      </c>
      <c r="J26" s="5">
        <v>2</v>
      </c>
      <c r="K26" s="5">
        <v>0</v>
      </c>
      <c r="L26" s="5">
        <v>0</v>
      </c>
      <c r="M26" s="5">
        <v>0</v>
      </c>
      <c r="N26" s="5">
        <v>2</v>
      </c>
      <c r="O26" s="5">
        <v>0</v>
      </c>
      <c r="P26" s="5">
        <v>7</v>
      </c>
      <c r="Q26" s="5">
        <v>0</v>
      </c>
      <c r="R26" s="5">
        <v>8</v>
      </c>
      <c r="S26" s="5">
        <v>1</v>
      </c>
    </row>
    <row r="27" spans="1:19" ht="15.9" customHeight="1" x14ac:dyDescent="0.3">
      <c r="A27" s="4">
        <v>11120044</v>
      </c>
      <c r="B27" s="4" t="s">
        <v>28</v>
      </c>
      <c r="C27" s="2">
        <v>17</v>
      </c>
      <c r="D27" s="2">
        <v>0</v>
      </c>
      <c r="E27" s="2">
        <v>17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4</v>
      </c>
      <c r="M27" s="5">
        <v>0</v>
      </c>
      <c r="N27" s="5">
        <v>3</v>
      </c>
      <c r="O27" s="5">
        <v>0</v>
      </c>
      <c r="P27" s="5">
        <v>2</v>
      </c>
      <c r="Q27" s="5">
        <v>0</v>
      </c>
      <c r="R27" s="5">
        <v>7</v>
      </c>
      <c r="S27" s="5">
        <v>0</v>
      </c>
    </row>
    <row r="28" spans="1:19" ht="15.9" customHeight="1" x14ac:dyDescent="0.3">
      <c r="A28" s="4">
        <v>11120045</v>
      </c>
      <c r="B28" s="4" t="s">
        <v>29</v>
      </c>
      <c r="C28" s="2">
        <v>23</v>
      </c>
      <c r="D28" s="2">
        <v>1</v>
      </c>
      <c r="E28" s="2">
        <v>24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5">
        <v>0</v>
      </c>
      <c r="L28" s="5">
        <v>6</v>
      </c>
      <c r="M28" s="5">
        <v>1</v>
      </c>
      <c r="N28" s="5">
        <v>4</v>
      </c>
      <c r="O28" s="5">
        <v>0</v>
      </c>
      <c r="P28" s="5">
        <v>4</v>
      </c>
      <c r="Q28" s="5">
        <v>0</v>
      </c>
      <c r="R28" s="5">
        <v>8</v>
      </c>
      <c r="S28" s="5">
        <v>0</v>
      </c>
    </row>
    <row r="29" spans="1:19" ht="15.9" customHeight="1" x14ac:dyDescent="0.3">
      <c r="A29" s="4">
        <v>11120046</v>
      </c>
      <c r="B29" s="4" t="s">
        <v>30</v>
      </c>
      <c r="C29" s="2">
        <v>7</v>
      </c>
      <c r="D29" s="2">
        <v>0</v>
      </c>
      <c r="E29" s="2">
        <v>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3</v>
      </c>
      <c r="Q29" s="5">
        <v>0</v>
      </c>
      <c r="R29" s="5">
        <v>4</v>
      </c>
      <c r="S29" s="5">
        <v>0</v>
      </c>
    </row>
    <row r="30" spans="1:19" ht="15.9" customHeight="1" x14ac:dyDescent="0.3">
      <c r="A30" s="4">
        <v>11120047</v>
      </c>
      <c r="B30" s="4" t="s">
        <v>31</v>
      </c>
      <c r="C30" s="2">
        <v>23</v>
      </c>
      <c r="D30" s="2">
        <v>1</v>
      </c>
      <c r="E30" s="2">
        <v>24</v>
      </c>
      <c r="F30" s="5">
        <v>0</v>
      </c>
      <c r="G30" s="5">
        <v>0</v>
      </c>
      <c r="H30" s="5">
        <v>0</v>
      </c>
      <c r="I30" s="5">
        <v>0</v>
      </c>
      <c r="J30" s="5">
        <v>3</v>
      </c>
      <c r="K30" s="5">
        <v>0</v>
      </c>
      <c r="L30" s="5">
        <v>4</v>
      </c>
      <c r="M30" s="5">
        <v>0</v>
      </c>
      <c r="N30" s="5">
        <v>2</v>
      </c>
      <c r="O30" s="5">
        <v>0</v>
      </c>
      <c r="P30" s="5">
        <v>1</v>
      </c>
      <c r="Q30" s="5">
        <v>0</v>
      </c>
      <c r="R30" s="5">
        <v>13</v>
      </c>
      <c r="S30" s="5">
        <v>1</v>
      </c>
    </row>
    <row r="31" spans="1:19" ht="15.9" customHeight="1" x14ac:dyDescent="0.3">
      <c r="A31" s="4">
        <v>11120052</v>
      </c>
      <c r="B31" s="4" t="s">
        <v>185</v>
      </c>
      <c r="C31" s="2">
        <v>13</v>
      </c>
      <c r="D31" s="2">
        <v>2</v>
      </c>
      <c r="E31" s="2">
        <v>15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2</v>
      </c>
      <c r="M31" s="5">
        <v>0</v>
      </c>
      <c r="N31" s="5">
        <v>3</v>
      </c>
      <c r="O31" s="5">
        <v>0</v>
      </c>
      <c r="P31" s="5">
        <v>4</v>
      </c>
      <c r="Q31" s="5">
        <v>1</v>
      </c>
      <c r="R31" s="5">
        <v>4</v>
      </c>
      <c r="S31" s="5">
        <v>1</v>
      </c>
    </row>
    <row r="32" spans="1:19" ht="15.9" customHeight="1" x14ac:dyDescent="0.3">
      <c r="A32" s="4">
        <v>11300003</v>
      </c>
      <c r="B32" s="4" t="s">
        <v>107</v>
      </c>
      <c r="C32" s="2">
        <v>13</v>
      </c>
      <c r="D32" s="2">
        <v>2</v>
      </c>
      <c r="E32" s="2">
        <v>15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12</v>
      </c>
      <c r="S32" s="5">
        <v>1</v>
      </c>
    </row>
    <row r="33" spans="1:19" ht="15.9" customHeight="1" x14ac:dyDescent="0.3">
      <c r="A33" s="4">
        <v>11300004</v>
      </c>
      <c r="B33" s="4" t="s">
        <v>108</v>
      </c>
      <c r="C33" s="2">
        <v>11</v>
      </c>
      <c r="D33" s="2">
        <v>0</v>
      </c>
      <c r="E33" s="2">
        <v>11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3</v>
      </c>
      <c r="O33" s="5">
        <v>0</v>
      </c>
      <c r="P33" s="5">
        <v>2</v>
      </c>
      <c r="Q33" s="5">
        <v>0</v>
      </c>
      <c r="R33" s="5">
        <v>6</v>
      </c>
      <c r="S33" s="5">
        <v>0</v>
      </c>
    </row>
    <row r="34" spans="1:19" ht="15.9" customHeight="1" x14ac:dyDescent="0.3">
      <c r="A34" s="4">
        <v>11300005</v>
      </c>
      <c r="B34" s="4" t="s">
        <v>109</v>
      </c>
      <c r="C34" s="2">
        <v>3</v>
      </c>
      <c r="D34" s="2">
        <v>0</v>
      </c>
      <c r="E34" s="2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</v>
      </c>
      <c r="S34" s="5">
        <v>0</v>
      </c>
    </row>
    <row r="35" spans="1:19" ht="15.9" customHeight="1" x14ac:dyDescent="0.3">
      <c r="A35" s="4">
        <v>11300006</v>
      </c>
      <c r="B35" s="4" t="s">
        <v>110</v>
      </c>
      <c r="C35" s="2">
        <v>2</v>
      </c>
      <c r="D35" s="2">
        <v>1</v>
      </c>
      <c r="E35" s="2">
        <v>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1</v>
      </c>
    </row>
    <row r="36" spans="1:19" ht="15.9" customHeight="1" x14ac:dyDescent="0.3">
      <c r="A36" s="4">
        <v>11300007</v>
      </c>
      <c r="B36" s="4" t="s">
        <v>111</v>
      </c>
      <c r="C36" s="2">
        <v>50</v>
      </c>
      <c r="D36" s="2">
        <v>23</v>
      </c>
      <c r="E36" s="2">
        <v>73</v>
      </c>
      <c r="F36" s="5">
        <v>0</v>
      </c>
      <c r="G36" s="5">
        <v>0</v>
      </c>
      <c r="H36" s="5">
        <v>3</v>
      </c>
      <c r="I36" s="5">
        <v>0</v>
      </c>
      <c r="J36" s="5">
        <v>6</v>
      </c>
      <c r="K36" s="5">
        <v>1</v>
      </c>
      <c r="L36" s="5">
        <v>5</v>
      </c>
      <c r="M36" s="5">
        <v>4</v>
      </c>
      <c r="N36" s="5">
        <v>4</v>
      </c>
      <c r="O36" s="5">
        <v>0</v>
      </c>
      <c r="P36" s="5">
        <v>13</v>
      </c>
      <c r="Q36" s="5">
        <v>15</v>
      </c>
      <c r="R36" s="5">
        <v>19</v>
      </c>
      <c r="S36" s="5">
        <v>3</v>
      </c>
    </row>
    <row r="37" spans="1:19" ht="15.9" customHeight="1" x14ac:dyDescent="0.3">
      <c r="A37" s="4">
        <v>11300008</v>
      </c>
      <c r="B37" s="4" t="s">
        <v>112</v>
      </c>
      <c r="C37" s="2">
        <v>25</v>
      </c>
      <c r="D37" s="2">
        <v>1</v>
      </c>
      <c r="E37" s="2">
        <v>26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1</v>
      </c>
      <c r="M37" s="5">
        <v>0</v>
      </c>
      <c r="N37" s="5">
        <v>3</v>
      </c>
      <c r="O37" s="5">
        <v>0</v>
      </c>
      <c r="P37" s="5">
        <v>6</v>
      </c>
      <c r="Q37" s="5">
        <v>0</v>
      </c>
      <c r="R37" s="5">
        <v>14</v>
      </c>
      <c r="S37" s="5">
        <v>1</v>
      </c>
    </row>
    <row r="38" spans="1:19" ht="15.9" customHeight="1" x14ac:dyDescent="0.3">
      <c r="A38" s="4">
        <v>11300010</v>
      </c>
      <c r="B38" s="4" t="s">
        <v>113</v>
      </c>
      <c r="C38" s="2">
        <v>39</v>
      </c>
      <c r="D38" s="2">
        <v>2</v>
      </c>
      <c r="E38" s="2">
        <v>41</v>
      </c>
      <c r="F38" s="5">
        <v>0</v>
      </c>
      <c r="G38" s="5">
        <v>0</v>
      </c>
      <c r="H38" s="5">
        <v>1</v>
      </c>
      <c r="I38" s="5">
        <v>0</v>
      </c>
      <c r="J38" s="5">
        <v>4</v>
      </c>
      <c r="K38" s="5">
        <v>1</v>
      </c>
      <c r="L38" s="5">
        <v>6</v>
      </c>
      <c r="M38" s="5">
        <v>0</v>
      </c>
      <c r="N38" s="5">
        <v>0</v>
      </c>
      <c r="O38" s="5">
        <v>0</v>
      </c>
      <c r="P38" s="5">
        <v>13</v>
      </c>
      <c r="Q38" s="5">
        <v>0</v>
      </c>
      <c r="R38" s="5">
        <v>15</v>
      </c>
      <c r="S38" s="5">
        <v>1</v>
      </c>
    </row>
    <row r="39" spans="1:19" ht="15.9" customHeight="1" x14ac:dyDescent="0.3">
      <c r="A39" s="4">
        <v>11300012</v>
      </c>
      <c r="B39" s="4" t="s">
        <v>114</v>
      </c>
      <c r="C39" s="2">
        <v>39</v>
      </c>
      <c r="D39" s="2">
        <v>1</v>
      </c>
      <c r="E39" s="2">
        <v>40</v>
      </c>
      <c r="F39" s="5">
        <v>2</v>
      </c>
      <c r="G39" s="5">
        <v>0</v>
      </c>
      <c r="H39" s="5">
        <v>4</v>
      </c>
      <c r="I39" s="5">
        <v>1</v>
      </c>
      <c r="J39" s="5">
        <v>2</v>
      </c>
      <c r="K39" s="5">
        <v>0</v>
      </c>
      <c r="L39" s="5">
        <v>4</v>
      </c>
      <c r="M39" s="5">
        <v>0</v>
      </c>
      <c r="N39" s="5">
        <v>5</v>
      </c>
      <c r="O39" s="5">
        <v>0</v>
      </c>
      <c r="P39" s="5">
        <v>10</v>
      </c>
      <c r="Q39" s="5">
        <v>0</v>
      </c>
      <c r="R39" s="5">
        <v>12</v>
      </c>
      <c r="S39" s="5">
        <v>0</v>
      </c>
    </row>
    <row r="40" spans="1:19" ht="15.9" customHeight="1" x14ac:dyDescent="0.3">
      <c r="A40" s="4">
        <v>11300014</v>
      </c>
      <c r="B40" s="4" t="s">
        <v>115</v>
      </c>
      <c r="C40" s="2">
        <v>42</v>
      </c>
      <c r="D40" s="2">
        <v>7</v>
      </c>
      <c r="E40" s="2">
        <v>49</v>
      </c>
      <c r="F40" s="5">
        <v>1</v>
      </c>
      <c r="G40" s="5">
        <v>0</v>
      </c>
      <c r="H40" s="5">
        <v>0</v>
      </c>
      <c r="I40" s="5">
        <v>0</v>
      </c>
      <c r="J40" s="5">
        <v>1</v>
      </c>
      <c r="K40" s="5">
        <v>0</v>
      </c>
      <c r="L40" s="5">
        <v>5</v>
      </c>
      <c r="M40" s="5">
        <v>0</v>
      </c>
      <c r="N40" s="5">
        <v>4</v>
      </c>
      <c r="O40" s="5">
        <v>1</v>
      </c>
      <c r="P40" s="5">
        <v>8</v>
      </c>
      <c r="Q40" s="5">
        <v>6</v>
      </c>
      <c r="R40" s="5">
        <v>23</v>
      </c>
      <c r="S40" s="5">
        <v>0</v>
      </c>
    </row>
    <row r="41" spans="1:19" ht="15.9" customHeight="1" x14ac:dyDescent="0.3">
      <c r="A41" s="4">
        <v>11300015</v>
      </c>
      <c r="B41" s="4" t="s">
        <v>116</v>
      </c>
      <c r="C41" s="2">
        <v>9</v>
      </c>
      <c r="D41" s="2">
        <v>2</v>
      </c>
      <c r="E41" s="2">
        <v>11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7</v>
      </c>
      <c r="S41" s="5">
        <v>2</v>
      </c>
    </row>
    <row r="42" spans="1:19" ht="15.9" customHeight="1" x14ac:dyDescent="0.3">
      <c r="A42" s="4">
        <v>11300016</v>
      </c>
      <c r="B42" s="4" t="s">
        <v>186</v>
      </c>
      <c r="C42" s="2">
        <v>46</v>
      </c>
      <c r="D42" s="2">
        <v>2</v>
      </c>
      <c r="E42" s="2">
        <v>48</v>
      </c>
      <c r="F42" s="5">
        <v>0</v>
      </c>
      <c r="G42" s="5">
        <v>0</v>
      </c>
      <c r="H42" s="5">
        <v>2</v>
      </c>
      <c r="I42" s="5">
        <v>0</v>
      </c>
      <c r="J42" s="5">
        <v>4</v>
      </c>
      <c r="K42" s="5">
        <v>0</v>
      </c>
      <c r="L42" s="5">
        <v>5</v>
      </c>
      <c r="M42" s="5">
        <v>0</v>
      </c>
      <c r="N42" s="5">
        <v>4</v>
      </c>
      <c r="O42" s="5">
        <v>0</v>
      </c>
      <c r="P42" s="5">
        <v>7</v>
      </c>
      <c r="Q42" s="5">
        <v>1</v>
      </c>
      <c r="R42" s="5">
        <v>24</v>
      </c>
      <c r="S42" s="5">
        <v>1</v>
      </c>
    </row>
    <row r="43" spans="1:19" ht="15.9" customHeight="1" x14ac:dyDescent="0.3">
      <c r="A43" s="4">
        <v>11300017</v>
      </c>
      <c r="B43" s="4" t="s">
        <v>117</v>
      </c>
      <c r="C43" s="2">
        <v>5</v>
      </c>
      <c r="D43" s="2">
        <v>1</v>
      </c>
      <c r="E43" s="2">
        <v>6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1</v>
      </c>
      <c r="R43" s="5">
        <v>4</v>
      </c>
      <c r="S43" s="5">
        <v>0</v>
      </c>
    </row>
    <row r="44" spans="1:19" ht="15.9" customHeight="1" x14ac:dyDescent="0.3">
      <c r="A44" s="4">
        <v>11300018</v>
      </c>
      <c r="B44" s="4" t="s">
        <v>118</v>
      </c>
      <c r="C44" s="2">
        <v>6</v>
      </c>
      <c r="D44" s="2">
        <v>0</v>
      </c>
      <c r="E44" s="2">
        <v>6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</v>
      </c>
      <c r="Q44" s="5">
        <v>0</v>
      </c>
      <c r="R44" s="5">
        <v>3</v>
      </c>
      <c r="S44" s="5">
        <v>0</v>
      </c>
    </row>
    <row r="45" spans="1:19" ht="15.9" customHeight="1" x14ac:dyDescent="0.3">
      <c r="A45" s="4">
        <v>11300019</v>
      </c>
      <c r="B45" s="4" t="s">
        <v>177</v>
      </c>
      <c r="C45" s="2">
        <v>4</v>
      </c>
      <c r="D45" s="2">
        <v>0</v>
      </c>
      <c r="E45" s="2">
        <v>4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4</v>
      </c>
      <c r="S45" s="5">
        <v>0</v>
      </c>
    </row>
    <row r="46" spans="1:19" ht="15.9" customHeight="1" x14ac:dyDescent="0.3">
      <c r="A46" s="4">
        <v>11300021</v>
      </c>
      <c r="B46" s="4" t="s">
        <v>119</v>
      </c>
      <c r="C46" s="2">
        <v>18</v>
      </c>
      <c r="D46" s="2">
        <v>3</v>
      </c>
      <c r="E46" s="2">
        <v>21</v>
      </c>
      <c r="F46" s="5">
        <v>0</v>
      </c>
      <c r="G46" s="5">
        <v>0</v>
      </c>
      <c r="H46" s="5">
        <v>3</v>
      </c>
      <c r="I46" s="5">
        <v>0</v>
      </c>
      <c r="J46" s="5">
        <v>2</v>
      </c>
      <c r="K46" s="5">
        <v>1</v>
      </c>
      <c r="L46" s="5">
        <v>4</v>
      </c>
      <c r="M46" s="5">
        <v>0</v>
      </c>
      <c r="N46" s="5">
        <v>0</v>
      </c>
      <c r="O46" s="5">
        <v>0</v>
      </c>
      <c r="P46" s="5">
        <v>2</v>
      </c>
      <c r="Q46" s="5">
        <v>1</v>
      </c>
      <c r="R46" s="5">
        <v>7</v>
      </c>
      <c r="S46" s="5">
        <v>1</v>
      </c>
    </row>
    <row r="47" spans="1:19" ht="15.9" customHeight="1" x14ac:dyDescent="0.3">
      <c r="A47" s="4">
        <v>11300022</v>
      </c>
      <c r="B47" s="4" t="s">
        <v>120</v>
      </c>
      <c r="C47" s="2">
        <v>11</v>
      </c>
      <c r="D47" s="2">
        <v>1</v>
      </c>
      <c r="E47" s="2">
        <v>12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5">
        <v>0</v>
      </c>
      <c r="P47" s="5">
        <v>4</v>
      </c>
      <c r="Q47" s="5">
        <v>0</v>
      </c>
      <c r="R47" s="5">
        <v>6</v>
      </c>
      <c r="S47" s="5">
        <v>1</v>
      </c>
    </row>
    <row r="48" spans="1:19" ht="15.9" customHeight="1" x14ac:dyDescent="0.3">
      <c r="A48" s="4">
        <v>11300023</v>
      </c>
      <c r="B48" s="4" t="s">
        <v>121</v>
      </c>
      <c r="C48" s="2">
        <v>58</v>
      </c>
      <c r="D48" s="2">
        <v>4</v>
      </c>
      <c r="E48" s="2">
        <v>62</v>
      </c>
      <c r="F48" s="5">
        <v>0</v>
      </c>
      <c r="G48" s="5">
        <v>0</v>
      </c>
      <c r="H48" s="5">
        <v>2</v>
      </c>
      <c r="I48" s="5">
        <v>0</v>
      </c>
      <c r="J48" s="5">
        <v>0</v>
      </c>
      <c r="K48" s="5">
        <v>0</v>
      </c>
      <c r="L48" s="5">
        <v>11</v>
      </c>
      <c r="M48" s="5">
        <v>0</v>
      </c>
      <c r="N48" s="5">
        <v>5</v>
      </c>
      <c r="O48" s="5">
        <v>0</v>
      </c>
      <c r="P48" s="5">
        <v>15</v>
      </c>
      <c r="Q48" s="5">
        <v>3</v>
      </c>
      <c r="R48" s="5">
        <v>25</v>
      </c>
      <c r="S48" s="5">
        <v>1</v>
      </c>
    </row>
    <row r="49" spans="1:19" ht="15.9" customHeight="1" x14ac:dyDescent="0.3">
      <c r="A49" s="4">
        <v>11300025</v>
      </c>
      <c r="B49" s="4" t="s">
        <v>122</v>
      </c>
      <c r="C49" s="2">
        <v>20</v>
      </c>
      <c r="D49" s="2">
        <v>2</v>
      </c>
      <c r="E49" s="2">
        <v>22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3</v>
      </c>
      <c r="Q49" s="5">
        <v>1</v>
      </c>
      <c r="R49" s="5">
        <v>15</v>
      </c>
      <c r="S49" s="5">
        <v>1</v>
      </c>
    </row>
    <row r="50" spans="1:19" ht="15.9" customHeight="1" x14ac:dyDescent="0.3">
      <c r="A50" s="4">
        <v>11300028</v>
      </c>
      <c r="B50" s="4" t="s">
        <v>123</v>
      </c>
      <c r="C50" s="2">
        <v>10</v>
      </c>
      <c r="D50" s="2">
        <v>0</v>
      </c>
      <c r="E50" s="2">
        <v>10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5">
        <v>0</v>
      </c>
      <c r="P50" s="5">
        <v>3</v>
      </c>
      <c r="Q50" s="5">
        <v>0</v>
      </c>
      <c r="R50" s="5">
        <v>6</v>
      </c>
      <c r="S50" s="5">
        <v>0</v>
      </c>
    </row>
    <row r="51" spans="1:19" ht="15.9" customHeight="1" x14ac:dyDescent="0.3">
      <c r="A51" s="4">
        <v>11300032</v>
      </c>
      <c r="B51" s="4" t="s">
        <v>124</v>
      </c>
      <c r="C51" s="2">
        <v>13</v>
      </c>
      <c r="D51" s="2">
        <v>1</v>
      </c>
      <c r="E51" s="2">
        <v>14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7</v>
      </c>
      <c r="Q51" s="5">
        <v>0</v>
      </c>
      <c r="R51" s="5">
        <v>6</v>
      </c>
      <c r="S51" s="5">
        <v>1</v>
      </c>
    </row>
    <row r="52" spans="1:19" ht="15.9" customHeight="1" x14ac:dyDescent="0.3">
      <c r="A52" s="4">
        <v>11300039</v>
      </c>
      <c r="B52" s="4" t="s">
        <v>125</v>
      </c>
      <c r="C52" s="2">
        <v>9</v>
      </c>
      <c r="D52" s="2">
        <v>0</v>
      </c>
      <c r="E52" s="2">
        <v>9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8</v>
      </c>
      <c r="S52" s="5">
        <v>0</v>
      </c>
    </row>
    <row r="53" spans="1:19" ht="15.9" customHeight="1" x14ac:dyDescent="0.3">
      <c r="A53" s="4">
        <v>11300040</v>
      </c>
      <c r="B53" s="4" t="s">
        <v>126</v>
      </c>
      <c r="C53" s="2">
        <v>13</v>
      </c>
      <c r="D53" s="2">
        <v>1</v>
      </c>
      <c r="E53" s="2">
        <v>14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2</v>
      </c>
      <c r="M53" s="5">
        <v>0</v>
      </c>
      <c r="N53" s="5">
        <v>0</v>
      </c>
      <c r="O53" s="5">
        <v>0</v>
      </c>
      <c r="P53" s="5">
        <v>3</v>
      </c>
      <c r="Q53" s="5">
        <v>1</v>
      </c>
      <c r="R53" s="5">
        <v>8</v>
      </c>
      <c r="S53" s="5">
        <v>0</v>
      </c>
    </row>
    <row r="54" spans="1:19" ht="15.9" customHeight="1" x14ac:dyDescent="0.3">
      <c r="A54" s="4">
        <v>11300041</v>
      </c>
      <c r="B54" s="4" t="s">
        <v>127</v>
      </c>
      <c r="C54" s="2">
        <v>26</v>
      </c>
      <c r="D54" s="2">
        <v>0</v>
      </c>
      <c r="E54" s="2">
        <v>26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3</v>
      </c>
      <c r="M54" s="5">
        <v>0</v>
      </c>
      <c r="N54" s="5">
        <v>2</v>
      </c>
      <c r="O54" s="5">
        <v>0</v>
      </c>
      <c r="P54" s="5">
        <v>7</v>
      </c>
      <c r="Q54" s="5">
        <v>0</v>
      </c>
      <c r="R54" s="5">
        <v>14</v>
      </c>
      <c r="S54" s="5">
        <v>0</v>
      </c>
    </row>
    <row r="55" spans="1:19" ht="15.9" customHeight="1" x14ac:dyDescent="0.3">
      <c r="A55" s="4">
        <v>11300047</v>
      </c>
      <c r="B55" s="4" t="s">
        <v>128</v>
      </c>
      <c r="C55" s="2">
        <v>6</v>
      </c>
      <c r="D55" s="2">
        <v>0</v>
      </c>
      <c r="E55" s="2">
        <v>6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2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2</v>
      </c>
      <c r="S55" s="5">
        <v>0</v>
      </c>
    </row>
    <row r="56" spans="1:19" ht="15.9" customHeight="1" x14ac:dyDescent="0.3">
      <c r="A56" s="4">
        <v>11300050</v>
      </c>
      <c r="B56" s="4" t="s">
        <v>129</v>
      </c>
      <c r="C56" s="2">
        <v>12</v>
      </c>
      <c r="D56" s="2">
        <v>2</v>
      </c>
      <c r="E56" s="2">
        <v>14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2</v>
      </c>
      <c r="M56" s="5">
        <v>0</v>
      </c>
      <c r="N56" s="5">
        <v>3</v>
      </c>
      <c r="O56" s="5">
        <v>0</v>
      </c>
      <c r="P56" s="5">
        <v>1</v>
      </c>
      <c r="Q56" s="5">
        <v>0</v>
      </c>
      <c r="R56" s="5">
        <v>6</v>
      </c>
      <c r="S56" s="5">
        <v>2</v>
      </c>
    </row>
    <row r="57" spans="1:19" ht="15.9" customHeight="1" x14ac:dyDescent="0.3">
      <c r="A57" s="4">
        <v>11300055</v>
      </c>
      <c r="B57" s="4" t="s">
        <v>130</v>
      </c>
      <c r="C57" s="2">
        <v>11</v>
      </c>
      <c r="D57" s="2">
        <v>2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</v>
      </c>
      <c r="N57" s="5">
        <v>1</v>
      </c>
      <c r="O57" s="5">
        <v>0</v>
      </c>
      <c r="P57" s="5">
        <v>5</v>
      </c>
      <c r="Q57" s="5">
        <v>0</v>
      </c>
      <c r="R57" s="5">
        <v>5</v>
      </c>
      <c r="S57" s="5">
        <v>1</v>
      </c>
    </row>
    <row r="58" spans="1:19" ht="15.9" customHeight="1" x14ac:dyDescent="0.3">
      <c r="A58" s="4">
        <v>11300056</v>
      </c>
      <c r="B58" s="4" t="s">
        <v>196</v>
      </c>
      <c r="C58" s="2">
        <v>5</v>
      </c>
      <c r="D58" s="2">
        <v>1</v>
      </c>
      <c r="E58" s="2">
        <v>6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3</v>
      </c>
      <c r="S58" s="5">
        <v>1</v>
      </c>
    </row>
    <row r="59" spans="1:19" ht="15.9" customHeight="1" x14ac:dyDescent="0.3">
      <c r="A59" s="4">
        <v>11310005</v>
      </c>
      <c r="B59" s="4" t="s">
        <v>32</v>
      </c>
      <c r="C59" s="2">
        <v>25</v>
      </c>
      <c r="D59" s="2">
        <v>2</v>
      </c>
      <c r="E59" s="2">
        <v>27</v>
      </c>
      <c r="F59" s="5">
        <v>0</v>
      </c>
      <c r="G59" s="5">
        <v>0</v>
      </c>
      <c r="H59" s="5">
        <v>2</v>
      </c>
      <c r="I59" s="5">
        <v>0</v>
      </c>
      <c r="J59" s="5">
        <v>1</v>
      </c>
      <c r="K59" s="5">
        <v>0</v>
      </c>
      <c r="L59" s="5">
        <v>2</v>
      </c>
      <c r="M59" s="5">
        <v>0</v>
      </c>
      <c r="N59" s="5">
        <v>4</v>
      </c>
      <c r="O59" s="5">
        <v>0</v>
      </c>
      <c r="P59" s="5">
        <v>4</v>
      </c>
      <c r="Q59" s="5">
        <v>2</v>
      </c>
      <c r="R59" s="5">
        <v>12</v>
      </c>
      <c r="S59" s="5">
        <v>0</v>
      </c>
    </row>
    <row r="60" spans="1:19" ht="15.9" customHeight="1" x14ac:dyDescent="0.3">
      <c r="A60" s="4">
        <v>11310006</v>
      </c>
      <c r="B60" s="4" t="s">
        <v>33</v>
      </c>
      <c r="C60" s="2">
        <v>61</v>
      </c>
      <c r="D60" s="2">
        <v>4</v>
      </c>
      <c r="E60" s="2">
        <v>65</v>
      </c>
      <c r="F60" s="5">
        <v>0</v>
      </c>
      <c r="G60" s="5">
        <v>0</v>
      </c>
      <c r="H60" s="5">
        <v>2</v>
      </c>
      <c r="I60" s="5">
        <v>0</v>
      </c>
      <c r="J60" s="5">
        <v>7</v>
      </c>
      <c r="K60" s="5">
        <v>0</v>
      </c>
      <c r="L60" s="5">
        <v>4</v>
      </c>
      <c r="M60" s="5">
        <v>1</v>
      </c>
      <c r="N60" s="5">
        <v>2</v>
      </c>
      <c r="O60" s="5">
        <v>1</v>
      </c>
      <c r="P60" s="5">
        <v>22</v>
      </c>
      <c r="Q60" s="5">
        <v>2</v>
      </c>
      <c r="R60" s="5">
        <v>24</v>
      </c>
      <c r="S60" s="5">
        <v>0</v>
      </c>
    </row>
    <row r="61" spans="1:19" ht="15.9" customHeight="1" x14ac:dyDescent="0.3">
      <c r="A61" s="4">
        <v>11310008</v>
      </c>
      <c r="B61" s="4" t="s">
        <v>187</v>
      </c>
      <c r="C61" s="2">
        <v>16</v>
      </c>
      <c r="D61" s="2">
        <v>1</v>
      </c>
      <c r="E61" s="2">
        <v>17</v>
      </c>
      <c r="F61" s="5">
        <v>0</v>
      </c>
      <c r="G61" s="5">
        <v>0</v>
      </c>
      <c r="H61" s="5">
        <v>0</v>
      </c>
      <c r="I61" s="5">
        <v>0</v>
      </c>
      <c r="J61" s="5">
        <v>1</v>
      </c>
      <c r="K61" s="5">
        <v>0</v>
      </c>
      <c r="L61" s="5">
        <v>1</v>
      </c>
      <c r="M61" s="5">
        <v>0</v>
      </c>
      <c r="N61" s="5">
        <v>1</v>
      </c>
      <c r="O61" s="5">
        <v>0</v>
      </c>
      <c r="P61" s="5">
        <v>3</v>
      </c>
      <c r="Q61" s="5">
        <v>0</v>
      </c>
      <c r="R61" s="5">
        <v>10</v>
      </c>
      <c r="S61" s="5">
        <v>1</v>
      </c>
    </row>
    <row r="62" spans="1:19" ht="15.9" customHeight="1" x14ac:dyDescent="0.3">
      <c r="A62" s="4">
        <v>11310011</v>
      </c>
      <c r="B62" s="4" t="s">
        <v>178</v>
      </c>
      <c r="C62" s="2">
        <v>72</v>
      </c>
      <c r="D62" s="2">
        <v>5</v>
      </c>
      <c r="E62" s="2">
        <v>77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0</v>
      </c>
      <c r="L62" s="5">
        <v>13</v>
      </c>
      <c r="M62" s="5">
        <v>0</v>
      </c>
      <c r="N62" s="5">
        <v>2</v>
      </c>
      <c r="O62" s="5">
        <v>0</v>
      </c>
      <c r="P62" s="5">
        <v>34</v>
      </c>
      <c r="Q62" s="5">
        <v>4</v>
      </c>
      <c r="R62" s="5">
        <v>21</v>
      </c>
      <c r="S62" s="5">
        <v>1</v>
      </c>
    </row>
    <row r="63" spans="1:19" ht="15.9" customHeight="1" x14ac:dyDescent="0.3">
      <c r="A63" s="4">
        <v>11310019</v>
      </c>
      <c r="B63" s="4" t="s">
        <v>34</v>
      </c>
      <c r="C63" s="2">
        <v>13</v>
      </c>
      <c r="D63" s="2">
        <v>2</v>
      </c>
      <c r="E63" s="2">
        <v>15</v>
      </c>
      <c r="F63" s="5">
        <v>0</v>
      </c>
      <c r="G63" s="5">
        <v>0</v>
      </c>
      <c r="H63" s="5">
        <v>1</v>
      </c>
      <c r="I63" s="5">
        <v>0</v>
      </c>
      <c r="J63" s="5">
        <v>2</v>
      </c>
      <c r="K63" s="5">
        <v>0</v>
      </c>
      <c r="L63" s="5">
        <v>5</v>
      </c>
      <c r="M63" s="5">
        <v>0</v>
      </c>
      <c r="N63" s="5">
        <v>1</v>
      </c>
      <c r="O63" s="5">
        <v>0</v>
      </c>
      <c r="P63" s="5">
        <v>3</v>
      </c>
      <c r="Q63" s="5">
        <v>1</v>
      </c>
      <c r="R63" s="5">
        <v>1</v>
      </c>
      <c r="S63" s="5">
        <v>1</v>
      </c>
    </row>
    <row r="64" spans="1:19" ht="15.9" customHeight="1" x14ac:dyDescent="0.3">
      <c r="A64" s="4">
        <v>11310029</v>
      </c>
      <c r="B64" s="4" t="s">
        <v>35</v>
      </c>
      <c r="C64" s="2">
        <v>23</v>
      </c>
      <c r="D64" s="2">
        <v>1</v>
      </c>
      <c r="E64" s="2">
        <v>24</v>
      </c>
      <c r="F64" s="5">
        <v>0</v>
      </c>
      <c r="G64" s="5">
        <v>0</v>
      </c>
      <c r="H64" s="5">
        <v>0</v>
      </c>
      <c r="I64" s="5">
        <v>0</v>
      </c>
      <c r="J64" s="5">
        <v>1</v>
      </c>
      <c r="K64" s="5">
        <v>1</v>
      </c>
      <c r="L64" s="5">
        <v>1</v>
      </c>
      <c r="M64" s="5">
        <v>0</v>
      </c>
      <c r="N64" s="5">
        <v>2</v>
      </c>
      <c r="O64" s="5">
        <v>0</v>
      </c>
      <c r="P64" s="5">
        <v>5</v>
      </c>
      <c r="Q64" s="5">
        <v>0</v>
      </c>
      <c r="R64" s="5">
        <v>14</v>
      </c>
      <c r="S64" s="5">
        <v>0</v>
      </c>
    </row>
    <row r="65" spans="1:19" ht="15.9" customHeight="1" x14ac:dyDescent="0.3">
      <c r="A65" s="4">
        <v>11310033</v>
      </c>
      <c r="B65" s="4" t="s">
        <v>36</v>
      </c>
      <c r="C65" s="2">
        <v>7</v>
      </c>
      <c r="D65" s="2">
        <v>1</v>
      </c>
      <c r="E65" s="2">
        <v>8</v>
      </c>
      <c r="F65" s="5">
        <v>0</v>
      </c>
      <c r="G65" s="5">
        <v>0</v>
      </c>
      <c r="H65" s="5">
        <v>0</v>
      </c>
      <c r="I65" s="5">
        <v>0</v>
      </c>
      <c r="J65" s="5">
        <v>1</v>
      </c>
      <c r="K65" s="5">
        <v>0</v>
      </c>
      <c r="L65" s="5">
        <v>0</v>
      </c>
      <c r="M65" s="5">
        <v>0</v>
      </c>
      <c r="N65" s="5">
        <v>1</v>
      </c>
      <c r="O65" s="5">
        <v>0</v>
      </c>
      <c r="P65" s="5">
        <v>4</v>
      </c>
      <c r="Q65" s="5">
        <v>0</v>
      </c>
      <c r="R65" s="5">
        <v>1</v>
      </c>
      <c r="S65" s="5">
        <v>1</v>
      </c>
    </row>
    <row r="66" spans="1:19" ht="15.9" customHeight="1" x14ac:dyDescent="0.3">
      <c r="A66" s="4">
        <v>11310047</v>
      </c>
      <c r="B66" s="4" t="s">
        <v>37</v>
      </c>
      <c r="C66" s="2">
        <v>46</v>
      </c>
      <c r="D66" s="2">
        <v>7</v>
      </c>
      <c r="E66" s="2">
        <v>53</v>
      </c>
      <c r="F66" s="5">
        <v>0</v>
      </c>
      <c r="G66" s="5">
        <v>0</v>
      </c>
      <c r="H66" s="5">
        <v>4</v>
      </c>
      <c r="I66" s="5">
        <v>0</v>
      </c>
      <c r="J66" s="5">
        <v>0</v>
      </c>
      <c r="K66" s="5">
        <v>0</v>
      </c>
      <c r="L66" s="5">
        <v>4</v>
      </c>
      <c r="M66" s="5">
        <v>0</v>
      </c>
      <c r="N66" s="5">
        <v>3</v>
      </c>
      <c r="O66" s="5">
        <v>0</v>
      </c>
      <c r="P66" s="5">
        <v>16</v>
      </c>
      <c r="Q66" s="5">
        <v>3</v>
      </c>
      <c r="R66" s="5">
        <v>19</v>
      </c>
      <c r="S66" s="5">
        <v>4</v>
      </c>
    </row>
    <row r="67" spans="1:19" ht="15.9" customHeight="1" x14ac:dyDescent="0.3">
      <c r="A67" s="4">
        <v>11310060</v>
      </c>
      <c r="B67" s="4" t="s">
        <v>38</v>
      </c>
      <c r="C67" s="2">
        <v>100</v>
      </c>
      <c r="D67" s="2">
        <v>8</v>
      </c>
      <c r="E67" s="2">
        <v>108</v>
      </c>
      <c r="F67" s="5">
        <v>2</v>
      </c>
      <c r="G67" s="5">
        <v>0</v>
      </c>
      <c r="H67" s="5">
        <v>8</v>
      </c>
      <c r="I67" s="5">
        <v>0</v>
      </c>
      <c r="J67" s="5">
        <v>15</v>
      </c>
      <c r="K67" s="5">
        <v>1</v>
      </c>
      <c r="L67" s="5">
        <v>18</v>
      </c>
      <c r="M67" s="5">
        <v>1</v>
      </c>
      <c r="N67" s="5">
        <v>18</v>
      </c>
      <c r="O67" s="5">
        <v>2</v>
      </c>
      <c r="P67" s="5">
        <v>18</v>
      </c>
      <c r="Q67" s="5">
        <v>4</v>
      </c>
      <c r="R67" s="5">
        <v>21</v>
      </c>
      <c r="S67" s="5">
        <v>0</v>
      </c>
    </row>
    <row r="68" spans="1:19" ht="15.9" customHeight="1" x14ac:dyDescent="0.3">
      <c r="A68" s="4">
        <v>11310064</v>
      </c>
      <c r="B68" s="4" t="s">
        <v>39</v>
      </c>
      <c r="C68" s="2">
        <v>43</v>
      </c>
      <c r="D68" s="2">
        <v>2</v>
      </c>
      <c r="E68" s="2">
        <v>45</v>
      </c>
      <c r="F68" s="5">
        <v>1</v>
      </c>
      <c r="G68" s="5">
        <v>0</v>
      </c>
      <c r="H68" s="5">
        <v>3</v>
      </c>
      <c r="I68" s="5">
        <v>0</v>
      </c>
      <c r="J68" s="5">
        <v>4</v>
      </c>
      <c r="K68" s="5">
        <v>0</v>
      </c>
      <c r="L68" s="5">
        <v>2</v>
      </c>
      <c r="M68" s="5">
        <v>0</v>
      </c>
      <c r="N68" s="5">
        <v>2</v>
      </c>
      <c r="O68" s="5">
        <v>2</v>
      </c>
      <c r="P68" s="5">
        <v>10</v>
      </c>
      <c r="Q68" s="5">
        <v>0</v>
      </c>
      <c r="R68" s="5">
        <v>21</v>
      </c>
      <c r="S68" s="5">
        <v>0</v>
      </c>
    </row>
    <row r="69" spans="1:19" ht="15.9" customHeight="1" x14ac:dyDescent="0.3">
      <c r="A69" s="4">
        <v>11310070</v>
      </c>
      <c r="B69" s="4" t="s">
        <v>40</v>
      </c>
      <c r="C69" s="2">
        <v>34</v>
      </c>
      <c r="D69" s="2">
        <v>5</v>
      </c>
      <c r="E69" s="2">
        <v>39</v>
      </c>
      <c r="F69" s="5">
        <v>0</v>
      </c>
      <c r="G69" s="5">
        <v>0</v>
      </c>
      <c r="H69" s="5">
        <v>1</v>
      </c>
      <c r="I69" s="5">
        <v>0</v>
      </c>
      <c r="J69" s="5">
        <v>4</v>
      </c>
      <c r="K69" s="5">
        <v>2</v>
      </c>
      <c r="L69" s="5">
        <v>4</v>
      </c>
      <c r="M69" s="5">
        <v>0</v>
      </c>
      <c r="N69" s="5">
        <v>2</v>
      </c>
      <c r="O69" s="5">
        <v>0</v>
      </c>
      <c r="P69" s="5">
        <v>7</v>
      </c>
      <c r="Q69" s="5">
        <v>0</v>
      </c>
      <c r="R69" s="5">
        <v>16</v>
      </c>
      <c r="S69" s="5">
        <v>3</v>
      </c>
    </row>
    <row r="70" spans="1:19" ht="15.9" customHeight="1" x14ac:dyDescent="0.3">
      <c r="A70" s="4">
        <v>11310075</v>
      </c>
      <c r="B70" s="4" t="s">
        <v>41</v>
      </c>
      <c r="C70" s="2">
        <v>45</v>
      </c>
      <c r="D70" s="2">
        <v>4</v>
      </c>
      <c r="E70" s="2">
        <v>49</v>
      </c>
      <c r="F70" s="5">
        <v>0</v>
      </c>
      <c r="G70" s="5">
        <v>0</v>
      </c>
      <c r="H70" s="5">
        <v>2</v>
      </c>
      <c r="I70" s="5">
        <v>1</v>
      </c>
      <c r="J70" s="5">
        <v>6</v>
      </c>
      <c r="K70" s="5">
        <v>0</v>
      </c>
      <c r="L70" s="5">
        <v>5</v>
      </c>
      <c r="M70" s="5">
        <v>0</v>
      </c>
      <c r="N70" s="5">
        <v>3</v>
      </c>
      <c r="O70" s="5">
        <v>1</v>
      </c>
      <c r="P70" s="5">
        <v>12</v>
      </c>
      <c r="Q70" s="5">
        <v>1</v>
      </c>
      <c r="R70" s="5">
        <v>17</v>
      </c>
      <c r="S70" s="5">
        <v>1</v>
      </c>
    </row>
    <row r="71" spans="1:19" ht="15.9" customHeight="1" x14ac:dyDescent="0.3">
      <c r="A71" s="4">
        <v>11310076</v>
      </c>
      <c r="B71" s="4" t="s">
        <v>42</v>
      </c>
      <c r="C71" s="2">
        <v>14</v>
      </c>
      <c r="D71" s="2">
        <v>2</v>
      </c>
      <c r="E71" s="2">
        <v>16</v>
      </c>
      <c r="F71" s="5">
        <v>0</v>
      </c>
      <c r="G71" s="5">
        <v>0</v>
      </c>
      <c r="H71" s="5">
        <v>2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3</v>
      </c>
      <c r="Q71" s="5">
        <v>0</v>
      </c>
      <c r="R71" s="5">
        <v>9</v>
      </c>
      <c r="S71" s="5">
        <v>2</v>
      </c>
    </row>
    <row r="72" spans="1:19" ht="15.9" customHeight="1" x14ac:dyDescent="0.3">
      <c r="A72" s="4">
        <v>11310077</v>
      </c>
      <c r="B72" s="4" t="s">
        <v>43</v>
      </c>
      <c r="C72" s="2">
        <v>25</v>
      </c>
      <c r="D72" s="2">
        <v>1</v>
      </c>
      <c r="E72" s="2">
        <v>26</v>
      </c>
      <c r="F72" s="5">
        <v>0</v>
      </c>
      <c r="G72" s="5">
        <v>0</v>
      </c>
      <c r="H72" s="5">
        <v>1</v>
      </c>
      <c r="I72" s="5">
        <v>0</v>
      </c>
      <c r="J72" s="5">
        <v>0</v>
      </c>
      <c r="K72" s="5">
        <v>0</v>
      </c>
      <c r="L72" s="5">
        <v>2</v>
      </c>
      <c r="M72" s="5">
        <v>0</v>
      </c>
      <c r="N72" s="5">
        <v>8</v>
      </c>
      <c r="O72" s="5">
        <v>0</v>
      </c>
      <c r="P72" s="5">
        <v>10</v>
      </c>
      <c r="Q72" s="5">
        <v>0</v>
      </c>
      <c r="R72" s="5">
        <v>4</v>
      </c>
      <c r="S72" s="5">
        <v>1</v>
      </c>
    </row>
    <row r="73" spans="1:19" ht="15.9" customHeight="1" x14ac:dyDescent="0.3">
      <c r="A73" s="4">
        <v>11310098</v>
      </c>
      <c r="B73" s="4" t="s">
        <v>44</v>
      </c>
      <c r="C73" s="2">
        <v>17</v>
      </c>
      <c r="D73" s="2">
        <v>1</v>
      </c>
      <c r="E73" s="2">
        <v>18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1</v>
      </c>
      <c r="M73" s="5">
        <v>0</v>
      </c>
      <c r="N73" s="5">
        <v>1</v>
      </c>
      <c r="O73" s="5">
        <v>0</v>
      </c>
      <c r="P73" s="5">
        <v>9</v>
      </c>
      <c r="Q73" s="5">
        <v>1</v>
      </c>
      <c r="R73" s="5">
        <v>6</v>
      </c>
      <c r="S73" s="5">
        <v>0</v>
      </c>
    </row>
    <row r="74" spans="1:19" ht="15.9" customHeight="1" x14ac:dyDescent="0.3">
      <c r="A74" s="4">
        <v>11310099</v>
      </c>
      <c r="B74" s="4" t="s">
        <v>45</v>
      </c>
      <c r="C74" s="2">
        <v>16</v>
      </c>
      <c r="D74" s="2">
        <v>0</v>
      </c>
      <c r="E74" s="2">
        <v>16</v>
      </c>
      <c r="F74" s="5">
        <v>0</v>
      </c>
      <c r="G74" s="5">
        <v>0</v>
      </c>
      <c r="H74" s="5">
        <v>0</v>
      </c>
      <c r="I74" s="5">
        <v>0</v>
      </c>
      <c r="J74" s="5">
        <v>3</v>
      </c>
      <c r="K74" s="5">
        <v>0</v>
      </c>
      <c r="L74" s="5">
        <v>0</v>
      </c>
      <c r="M74" s="5">
        <v>0</v>
      </c>
      <c r="N74" s="5">
        <v>1</v>
      </c>
      <c r="O74" s="5">
        <v>0</v>
      </c>
      <c r="P74" s="5">
        <v>5</v>
      </c>
      <c r="Q74" s="5">
        <v>0</v>
      </c>
      <c r="R74" s="5">
        <v>7</v>
      </c>
      <c r="S74" s="5">
        <v>0</v>
      </c>
    </row>
    <row r="75" spans="1:19" ht="15.9" customHeight="1" x14ac:dyDescent="0.3">
      <c r="A75" s="4">
        <v>11310115</v>
      </c>
      <c r="B75" s="4" t="s">
        <v>46</v>
      </c>
      <c r="C75" s="2">
        <v>25</v>
      </c>
      <c r="D75" s="2">
        <v>0</v>
      </c>
      <c r="E75" s="2">
        <v>25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1</v>
      </c>
      <c r="M75" s="5">
        <v>0</v>
      </c>
      <c r="N75" s="5">
        <v>0</v>
      </c>
      <c r="O75" s="5">
        <v>0</v>
      </c>
      <c r="P75" s="5">
        <v>8</v>
      </c>
      <c r="Q75" s="5">
        <v>0</v>
      </c>
      <c r="R75" s="5">
        <v>16</v>
      </c>
      <c r="S75" s="5">
        <v>0</v>
      </c>
    </row>
    <row r="76" spans="1:19" ht="15.9" customHeight="1" x14ac:dyDescent="0.3">
      <c r="A76" s="4">
        <v>11310117</v>
      </c>
      <c r="B76" s="4" t="s">
        <v>47</v>
      </c>
      <c r="C76" s="2">
        <v>29</v>
      </c>
      <c r="D76" s="2">
        <v>0</v>
      </c>
      <c r="E76" s="2">
        <v>29</v>
      </c>
      <c r="F76" s="5">
        <v>0</v>
      </c>
      <c r="G76" s="5">
        <v>0</v>
      </c>
      <c r="H76" s="5">
        <v>0</v>
      </c>
      <c r="I76" s="5">
        <v>0</v>
      </c>
      <c r="J76" s="5">
        <v>3</v>
      </c>
      <c r="K76" s="5">
        <v>0</v>
      </c>
      <c r="L76" s="5">
        <v>2</v>
      </c>
      <c r="M76" s="5">
        <v>0</v>
      </c>
      <c r="N76" s="5">
        <v>1</v>
      </c>
      <c r="O76" s="5">
        <v>0</v>
      </c>
      <c r="P76" s="5">
        <v>9</v>
      </c>
      <c r="Q76" s="5">
        <v>0</v>
      </c>
      <c r="R76" s="5">
        <v>14</v>
      </c>
      <c r="S76" s="5">
        <v>0</v>
      </c>
    </row>
    <row r="77" spans="1:19" ht="15.9" customHeight="1" x14ac:dyDescent="0.3">
      <c r="A77" s="4">
        <v>11310121</v>
      </c>
      <c r="B77" s="4" t="s">
        <v>48</v>
      </c>
      <c r="C77" s="2">
        <v>48</v>
      </c>
      <c r="D77" s="2">
        <v>5</v>
      </c>
      <c r="E77" s="2">
        <v>53</v>
      </c>
      <c r="F77" s="5">
        <v>0</v>
      </c>
      <c r="G77" s="5">
        <v>0</v>
      </c>
      <c r="H77" s="5">
        <v>4</v>
      </c>
      <c r="I77" s="5">
        <v>0</v>
      </c>
      <c r="J77" s="5">
        <v>2</v>
      </c>
      <c r="K77" s="5">
        <v>0</v>
      </c>
      <c r="L77" s="5">
        <v>4</v>
      </c>
      <c r="M77" s="5">
        <v>1</v>
      </c>
      <c r="N77" s="5">
        <v>1</v>
      </c>
      <c r="O77" s="5">
        <v>0</v>
      </c>
      <c r="P77" s="5">
        <v>21</v>
      </c>
      <c r="Q77" s="5">
        <v>2</v>
      </c>
      <c r="R77" s="5">
        <v>16</v>
      </c>
      <c r="S77" s="5">
        <v>2</v>
      </c>
    </row>
    <row r="78" spans="1:19" ht="15.9" customHeight="1" x14ac:dyDescent="0.3">
      <c r="A78" s="4">
        <v>11310123</v>
      </c>
      <c r="B78" s="4" t="s">
        <v>49</v>
      </c>
      <c r="C78" s="2">
        <v>23</v>
      </c>
      <c r="D78" s="2">
        <v>2</v>
      </c>
      <c r="E78" s="2">
        <v>25</v>
      </c>
      <c r="F78" s="5">
        <v>0</v>
      </c>
      <c r="G78" s="5">
        <v>0</v>
      </c>
      <c r="H78" s="5">
        <v>1</v>
      </c>
      <c r="I78" s="5">
        <v>0</v>
      </c>
      <c r="J78" s="5">
        <v>1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4</v>
      </c>
      <c r="Q78" s="5">
        <v>0</v>
      </c>
      <c r="R78" s="5">
        <v>16</v>
      </c>
      <c r="S78" s="5">
        <v>2</v>
      </c>
    </row>
    <row r="79" spans="1:19" ht="15.9" customHeight="1" x14ac:dyDescent="0.3">
      <c r="A79" s="4">
        <v>11310124</v>
      </c>
      <c r="B79" s="4" t="s">
        <v>50</v>
      </c>
      <c r="C79" s="2">
        <v>22</v>
      </c>
      <c r="D79" s="2">
        <v>2</v>
      </c>
      <c r="E79" s="2">
        <v>24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1</v>
      </c>
      <c r="O79" s="5">
        <v>0</v>
      </c>
      <c r="P79" s="5">
        <v>5</v>
      </c>
      <c r="Q79" s="5">
        <v>1</v>
      </c>
      <c r="R79" s="5">
        <v>16</v>
      </c>
      <c r="S79" s="5">
        <v>1</v>
      </c>
    </row>
    <row r="80" spans="1:19" ht="15.9" customHeight="1" x14ac:dyDescent="0.3">
      <c r="A80" s="4">
        <v>11310126</v>
      </c>
      <c r="B80" s="4" t="s">
        <v>51</v>
      </c>
      <c r="C80" s="2">
        <v>27</v>
      </c>
      <c r="D80" s="2">
        <v>0</v>
      </c>
      <c r="E80" s="2">
        <v>27</v>
      </c>
      <c r="F80" s="5">
        <v>0</v>
      </c>
      <c r="G80" s="5">
        <v>0</v>
      </c>
      <c r="H80" s="5">
        <v>2</v>
      </c>
      <c r="I80" s="5">
        <v>0</v>
      </c>
      <c r="J80" s="5">
        <v>3</v>
      </c>
      <c r="K80" s="5">
        <v>0</v>
      </c>
      <c r="L80" s="5">
        <v>1</v>
      </c>
      <c r="M80" s="5">
        <v>0</v>
      </c>
      <c r="N80" s="5">
        <v>4</v>
      </c>
      <c r="O80" s="5">
        <v>0</v>
      </c>
      <c r="P80" s="5">
        <v>8</v>
      </c>
      <c r="Q80" s="5">
        <v>0</v>
      </c>
      <c r="R80" s="5">
        <v>9</v>
      </c>
      <c r="S80" s="5">
        <v>0</v>
      </c>
    </row>
    <row r="81" spans="1:19" ht="15.9" customHeight="1" x14ac:dyDescent="0.3">
      <c r="A81" s="4">
        <v>11310129</v>
      </c>
      <c r="B81" s="4" t="s">
        <v>52</v>
      </c>
      <c r="C81" s="2">
        <v>24</v>
      </c>
      <c r="D81" s="2">
        <v>2</v>
      </c>
      <c r="E81" s="2">
        <v>26</v>
      </c>
      <c r="F81" s="5">
        <v>0</v>
      </c>
      <c r="G81" s="5">
        <v>0</v>
      </c>
      <c r="H81" s="5">
        <v>1</v>
      </c>
      <c r="I81" s="5">
        <v>0</v>
      </c>
      <c r="J81" s="5">
        <v>3</v>
      </c>
      <c r="K81" s="5">
        <v>0</v>
      </c>
      <c r="L81" s="5">
        <v>3</v>
      </c>
      <c r="M81" s="5">
        <v>0</v>
      </c>
      <c r="N81" s="5">
        <v>1</v>
      </c>
      <c r="O81" s="5">
        <v>0</v>
      </c>
      <c r="P81" s="5">
        <v>3</v>
      </c>
      <c r="Q81" s="5">
        <v>1</v>
      </c>
      <c r="R81" s="5">
        <v>13</v>
      </c>
      <c r="S81" s="5">
        <v>1</v>
      </c>
    </row>
    <row r="82" spans="1:19" ht="15.9" customHeight="1" x14ac:dyDescent="0.3">
      <c r="A82" s="4">
        <v>11310130</v>
      </c>
      <c r="B82" s="4" t="s">
        <v>53</v>
      </c>
      <c r="C82" s="2">
        <v>3</v>
      </c>
      <c r="D82" s="2">
        <v>0</v>
      </c>
      <c r="E82" s="2">
        <v>3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3</v>
      </c>
      <c r="S82" s="5">
        <v>0</v>
      </c>
    </row>
    <row r="83" spans="1:19" ht="15.9" customHeight="1" x14ac:dyDescent="0.3">
      <c r="A83" s="4">
        <v>11310131</v>
      </c>
      <c r="B83" s="4" t="s">
        <v>54</v>
      </c>
      <c r="C83" s="2">
        <v>21</v>
      </c>
      <c r="D83" s="2">
        <v>1</v>
      </c>
      <c r="E83" s="2">
        <v>22</v>
      </c>
      <c r="F83" s="5">
        <v>0</v>
      </c>
      <c r="G83" s="5">
        <v>0</v>
      </c>
      <c r="H83" s="5">
        <v>0</v>
      </c>
      <c r="I83" s="5">
        <v>0</v>
      </c>
      <c r="J83" s="5">
        <v>1</v>
      </c>
      <c r="K83" s="5">
        <v>0</v>
      </c>
      <c r="L83" s="5">
        <v>3</v>
      </c>
      <c r="M83" s="5">
        <v>0</v>
      </c>
      <c r="N83" s="5">
        <v>4</v>
      </c>
      <c r="O83" s="5">
        <v>0</v>
      </c>
      <c r="P83" s="5">
        <v>6</v>
      </c>
      <c r="Q83" s="5">
        <v>0</v>
      </c>
      <c r="R83" s="5">
        <v>7</v>
      </c>
      <c r="S83" s="5">
        <v>1</v>
      </c>
    </row>
    <row r="84" spans="1:19" ht="15.9" customHeight="1" x14ac:dyDescent="0.3">
      <c r="A84" s="4">
        <v>11310132</v>
      </c>
      <c r="B84" s="4" t="s">
        <v>197</v>
      </c>
      <c r="C84" s="2">
        <v>14</v>
      </c>
      <c r="D84" s="2">
        <v>0</v>
      </c>
      <c r="E84" s="2">
        <v>14</v>
      </c>
      <c r="F84" s="5">
        <v>0</v>
      </c>
      <c r="G84" s="5">
        <v>0</v>
      </c>
      <c r="H84" s="5">
        <v>0</v>
      </c>
      <c r="I84" s="5">
        <v>0</v>
      </c>
      <c r="J84" s="5">
        <v>1</v>
      </c>
      <c r="K84" s="5">
        <v>0</v>
      </c>
      <c r="L84" s="5">
        <v>7</v>
      </c>
      <c r="M84" s="5">
        <v>0</v>
      </c>
      <c r="N84" s="5">
        <v>0</v>
      </c>
      <c r="O84" s="5">
        <v>0</v>
      </c>
      <c r="P84" s="5">
        <v>2</v>
      </c>
      <c r="Q84" s="5">
        <v>0</v>
      </c>
      <c r="R84" s="5">
        <v>4</v>
      </c>
      <c r="S84" s="5">
        <v>0</v>
      </c>
    </row>
    <row r="85" spans="1:19" ht="15.9" customHeight="1" x14ac:dyDescent="0.3">
      <c r="A85" s="4">
        <v>11320005</v>
      </c>
      <c r="B85" s="4" t="s">
        <v>55</v>
      </c>
      <c r="C85" s="2">
        <v>55</v>
      </c>
      <c r="D85" s="2">
        <v>4</v>
      </c>
      <c r="E85" s="2">
        <v>59</v>
      </c>
      <c r="F85" s="5">
        <v>0</v>
      </c>
      <c r="G85" s="5">
        <v>0</v>
      </c>
      <c r="H85" s="5">
        <v>1</v>
      </c>
      <c r="I85" s="5">
        <v>0</v>
      </c>
      <c r="J85" s="5">
        <v>7</v>
      </c>
      <c r="K85" s="5">
        <v>1</v>
      </c>
      <c r="L85" s="5">
        <v>5</v>
      </c>
      <c r="M85" s="5">
        <v>0</v>
      </c>
      <c r="N85" s="5">
        <v>9</v>
      </c>
      <c r="O85" s="5">
        <v>0</v>
      </c>
      <c r="P85" s="5">
        <v>16</v>
      </c>
      <c r="Q85" s="5">
        <v>2</v>
      </c>
      <c r="R85" s="5">
        <v>17</v>
      </c>
      <c r="S85" s="5">
        <v>1</v>
      </c>
    </row>
    <row r="86" spans="1:19" ht="15.9" customHeight="1" x14ac:dyDescent="0.3">
      <c r="A86" s="4">
        <v>11320027</v>
      </c>
      <c r="B86" s="4" t="s">
        <v>56</v>
      </c>
      <c r="C86" s="2">
        <v>10</v>
      </c>
      <c r="D86" s="2">
        <v>0</v>
      </c>
      <c r="E86" s="2">
        <v>10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2</v>
      </c>
      <c r="M86" s="5">
        <v>0</v>
      </c>
      <c r="N86" s="5">
        <v>0</v>
      </c>
      <c r="O86" s="5">
        <v>0</v>
      </c>
      <c r="P86" s="5">
        <v>1</v>
      </c>
      <c r="Q86" s="5">
        <v>0</v>
      </c>
      <c r="R86" s="5">
        <v>7</v>
      </c>
      <c r="S86" s="5">
        <v>0</v>
      </c>
    </row>
    <row r="87" spans="1:19" ht="15.9" customHeight="1" x14ac:dyDescent="0.3">
      <c r="A87" s="4">
        <v>11320031</v>
      </c>
      <c r="B87" s="4" t="s">
        <v>57</v>
      </c>
      <c r="C87" s="2">
        <v>10</v>
      </c>
      <c r="D87" s="2">
        <v>1</v>
      </c>
      <c r="E87" s="2">
        <v>11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6</v>
      </c>
      <c r="Q87" s="5">
        <v>1</v>
      </c>
      <c r="R87" s="5">
        <v>4</v>
      </c>
      <c r="S87" s="5">
        <v>0</v>
      </c>
    </row>
    <row r="88" spans="1:19" ht="15.9" customHeight="1" x14ac:dyDescent="0.3">
      <c r="A88" s="4">
        <v>11320032</v>
      </c>
      <c r="B88" s="4" t="s">
        <v>58</v>
      </c>
      <c r="C88" s="2">
        <v>16</v>
      </c>
      <c r="D88" s="2">
        <v>1</v>
      </c>
      <c r="E88" s="2">
        <v>17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2</v>
      </c>
      <c r="M88" s="5">
        <v>0</v>
      </c>
      <c r="N88" s="5">
        <v>1</v>
      </c>
      <c r="O88" s="5">
        <v>0</v>
      </c>
      <c r="P88" s="5">
        <v>3</v>
      </c>
      <c r="Q88" s="5">
        <v>0</v>
      </c>
      <c r="R88" s="5">
        <v>9</v>
      </c>
      <c r="S88" s="5">
        <v>1</v>
      </c>
    </row>
    <row r="89" spans="1:19" ht="15.9" customHeight="1" x14ac:dyDescent="0.3">
      <c r="A89" s="4">
        <v>11320033</v>
      </c>
      <c r="B89" s="4" t="s">
        <v>59</v>
      </c>
      <c r="C89" s="2">
        <v>18</v>
      </c>
      <c r="D89" s="2">
        <v>1</v>
      </c>
      <c r="E89" s="2">
        <v>19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</v>
      </c>
      <c r="M89" s="5">
        <v>0</v>
      </c>
      <c r="N89" s="5">
        <v>6</v>
      </c>
      <c r="O89" s="5">
        <v>1</v>
      </c>
      <c r="P89" s="5">
        <v>6</v>
      </c>
      <c r="Q89" s="5">
        <v>0</v>
      </c>
      <c r="R89" s="5">
        <v>5</v>
      </c>
      <c r="S89" s="5">
        <v>0</v>
      </c>
    </row>
    <row r="90" spans="1:19" ht="15.9" customHeight="1" x14ac:dyDescent="0.3">
      <c r="A90" s="4">
        <v>11320039</v>
      </c>
      <c r="B90" s="4" t="s">
        <v>60</v>
      </c>
      <c r="C90" s="2">
        <v>14</v>
      </c>
      <c r="D90" s="2">
        <v>3</v>
      </c>
      <c r="E90" s="2">
        <v>17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1</v>
      </c>
      <c r="L90" s="5">
        <v>0</v>
      </c>
      <c r="M90" s="5">
        <v>0</v>
      </c>
      <c r="N90" s="5">
        <v>2</v>
      </c>
      <c r="O90" s="5">
        <v>1</v>
      </c>
      <c r="P90" s="5">
        <v>6</v>
      </c>
      <c r="Q90" s="5">
        <v>0</v>
      </c>
      <c r="R90" s="5">
        <v>6</v>
      </c>
      <c r="S90" s="5">
        <v>1</v>
      </c>
    </row>
    <row r="91" spans="1:19" ht="15.9" customHeight="1" x14ac:dyDescent="0.3">
      <c r="A91" s="4">
        <v>11320040</v>
      </c>
      <c r="B91" s="4" t="s">
        <v>61</v>
      </c>
      <c r="C91" s="2">
        <v>17</v>
      </c>
      <c r="D91" s="2">
        <v>0</v>
      </c>
      <c r="E91" s="2">
        <v>17</v>
      </c>
      <c r="F91" s="5">
        <v>0</v>
      </c>
      <c r="G91" s="5">
        <v>0</v>
      </c>
      <c r="H91" s="5">
        <v>0</v>
      </c>
      <c r="I91" s="5">
        <v>0</v>
      </c>
      <c r="J91" s="5">
        <v>2</v>
      </c>
      <c r="K91" s="5">
        <v>0</v>
      </c>
      <c r="L91" s="5">
        <v>1</v>
      </c>
      <c r="M91" s="5">
        <v>0</v>
      </c>
      <c r="N91" s="5">
        <v>2</v>
      </c>
      <c r="O91" s="5">
        <v>0</v>
      </c>
      <c r="P91" s="5">
        <v>6</v>
      </c>
      <c r="Q91" s="5">
        <v>0</v>
      </c>
      <c r="R91" s="5">
        <v>6</v>
      </c>
      <c r="S91" s="5">
        <v>0</v>
      </c>
    </row>
    <row r="92" spans="1:19" ht="15.9" customHeight="1" x14ac:dyDescent="0.3">
      <c r="A92" s="4">
        <v>11320041</v>
      </c>
      <c r="B92" s="4" t="s">
        <v>62</v>
      </c>
      <c r="C92" s="2">
        <v>29</v>
      </c>
      <c r="D92" s="2">
        <v>2</v>
      </c>
      <c r="E92" s="2">
        <v>31</v>
      </c>
      <c r="F92" s="5">
        <v>0</v>
      </c>
      <c r="G92" s="5">
        <v>0</v>
      </c>
      <c r="H92" s="5">
        <v>2</v>
      </c>
      <c r="I92" s="5">
        <v>0</v>
      </c>
      <c r="J92" s="5">
        <v>2</v>
      </c>
      <c r="K92" s="5">
        <v>0</v>
      </c>
      <c r="L92" s="5">
        <v>2</v>
      </c>
      <c r="M92" s="5">
        <v>0</v>
      </c>
      <c r="N92" s="5">
        <v>5</v>
      </c>
      <c r="O92" s="5">
        <v>0</v>
      </c>
      <c r="P92" s="5">
        <v>4</v>
      </c>
      <c r="Q92" s="5">
        <v>1</v>
      </c>
      <c r="R92" s="5">
        <v>14</v>
      </c>
      <c r="S92" s="5">
        <v>1</v>
      </c>
    </row>
    <row r="93" spans="1:19" ht="15.9" customHeight="1" x14ac:dyDescent="0.3">
      <c r="A93" s="4">
        <v>11320042</v>
      </c>
      <c r="B93" s="4" t="s">
        <v>63</v>
      </c>
      <c r="C93" s="2">
        <v>18</v>
      </c>
      <c r="D93" s="2">
        <v>3</v>
      </c>
      <c r="E93" s="2">
        <v>21</v>
      </c>
      <c r="F93" s="5">
        <v>0</v>
      </c>
      <c r="G93" s="5">
        <v>0</v>
      </c>
      <c r="H93" s="5">
        <v>0</v>
      </c>
      <c r="I93" s="5">
        <v>0</v>
      </c>
      <c r="J93" s="5">
        <v>2</v>
      </c>
      <c r="K93" s="5">
        <v>0</v>
      </c>
      <c r="L93" s="5">
        <v>2</v>
      </c>
      <c r="M93" s="5">
        <v>1</v>
      </c>
      <c r="N93" s="5">
        <v>2</v>
      </c>
      <c r="O93" s="5">
        <v>1</v>
      </c>
      <c r="P93" s="5">
        <v>4</v>
      </c>
      <c r="Q93" s="5">
        <v>1</v>
      </c>
      <c r="R93" s="5">
        <v>8</v>
      </c>
      <c r="S93" s="5">
        <v>0</v>
      </c>
    </row>
    <row r="94" spans="1:19" ht="15.9" customHeight="1" x14ac:dyDescent="0.3">
      <c r="A94" s="4">
        <v>11320045</v>
      </c>
      <c r="B94" s="4" t="s">
        <v>179</v>
      </c>
      <c r="C94" s="2">
        <v>18</v>
      </c>
      <c r="D94" s="2">
        <v>0</v>
      </c>
      <c r="E94" s="2">
        <v>18</v>
      </c>
      <c r="F94" s="5">
        <v>0</v>
      </c>
      <c r="G94" s="5">
        <v>0</v>
      </c>
      <c r="H94" s="5">
        <v>1</v>
      </c>
      <c r="I94" s="5">
        <v>0</v>
      </c>
      <c r="J94" s="5">
        <v>5</v>
      </c>
      <c r="K94" s="5">
        <v>0</v>
      </c>
      <c r="L94" s="5">
        <v>1</v>
      </c>
      <c r="M94" s="5">
        <v>0</v>
      </c>
      <c r="N94" s="5">
        <v>3</v>
      </c>
      <c r="O94" s="5">
        <v>0</v>
      </c>
      <c r="P94" s="5">
        <v>2</v>
      </c>
      <c r="Q94" s="5">
        <v>0</v>
      </c>
      <c r="R94" s="5">
        <v>6</v>
      </c>
      <c r="S94" s="5">
        <v>0</v>
      </c>
    </row>
    <row r="95" spans="1:19" ht="15.9" customHeight="1" x14ac:dyDescent="0.3">
      <c r="A95" s="4">
        <v>11340001</v>
      </c>
      <c r="B95" s="4" t="s">
        <v>131</v>
      </c>
      <c r="C95" s="2">
        <v>15</v>
      </c>
      <c r="D95" s="2">
        <v>3</v>
      </c>
      <c r="E95" s="2">
        <v>18</v>
      </c>
      <c r="F95" s="5">
        <v>0</v>
      </c>
      <c r="G95" s="5">
        <v>0</v>
      </c>
      <c r="H95" s="5">
        <v>0</v>
      </c>
      <c r="I95" s="5">
        <v>0</v>
      </c>
      <c r="J95" s="5">
        <v>2</v>
      </c>
      <c r="K95" s="5">
        <v>0</v>
      </c>
      <c r="L95" s="5">
        <v>1</v>
      </c>
      <c r="M95" s="5">
        <v>0</v>
      </c>
      <c r="N95" s="5">
        <v>1</v>
      </c>
      <c r="O95" s="5">
        <v>0</v>
      </c>
      <c r="P95" s="5">
        <v>4</v>
      </c>
      <c r="Q95" s="5">
        <v>1</v>
      </c>
      <c r="R95" s="5">
        <v>7</v>
      </c>
      <c r="S95" s="5">
        <v>2</v>
      </c>
    </row>
    <row r="96" spans="1:19" ht="15.9" customHeight="1" x14ac:dyDescent="0.3">
      <c r="A96" s="4">
        <v>11340003</v>
      </c>
      <c r="B96" s="4" t="s">
        <v>132</v>
      </c>
      <c r="C96" s="2">
        <v>28</v>
      </c>
      <c r="D96" s="2">
        <v>0</v>
      </c>
      <c r="E96" s="2">
        <v>28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9</v>
      </c>
      <c r="Q96" s="5">
        <v>0</v>
      </c>
      <c r="R96" s="5">
        <v>17</v>
      </c>
      <c r="S96" s="5">
        <v>0</v>
      </c>
    </row>
    <row r="97" spans="1:19" ht="15.9" customHeight="1" x14ac:dyDescent="0.3">
      <c r="A97" s="4">
        <v>11340007</v>
      </c>
      <c r="B97" s="4" t="s">
        <v>133</v>
      </c>
      <c r="C97" s="2">
        <v>44</v>
      </c>
      <c r="D97" s="2">
        <v>10</v>
      </c>
      <c r="E97" s="2">
        <v>54</v>
      </c>
      <c r="F97" s="5">
        <v>0</v>
      </c>
      <c r="G97" s="5">
        <v>1</v>
      </c>
      <c r="H97" s="5">
        <v>4</v>
      </c>
      <c r="I97" s="5">
        <v>3</v>
      </c>
      <c r="J97" s="5">
        <v>0</v>
      </c>
      <c r="K97" s="5">
        <v>0</v>
      </c>
      <c r="L97" s="5">
        <v>7</v>
      </c>
      <c r="M97" s="5">
        <v>1</v>
      </c>
      <c r="N97" s="5">
        <v>7</v>
      </c>
      <c r="O97" s="5">
        <v>2</v>
      </c>
      <c r="P97" s="5">
        <v>8</v>
      </c>
      <c r="Q97" s="5">
        <v>1</v>
      </c>
      <c r="R97" s="5">
        <v>18</v>
      </c>
      <c r="S97" s="5">
        <v>2</v>
      </c>
    </row>
    <row r="98" spans="1:19" ht="15.9" customHeight="1" x14ac:dyDescent="0.3">
      <c r="A98" s="4">
        <v>11340008</v>
      </c>
      <c r="B98" s="4" t="s">
        <v>134</v>
      </c>
      <c r="C98" s="2">
        <v>36</v>
      </c>
      <c r="D98" s="2">
        <v>1</v>
      </c>
      <c r="E98" s="2">
        <v>37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0</v>
      </c>
      <c r="L98" s="5">
        <v>2</v>
      </c>
      <c r="M98" s="5">
        <v>0</v>
      </c>
      <c r="N98" s="5">
        <v>3</v>
      </c>
      <c r="O98" s="5">
        <v>0</v>
      </c>
      <c r="P98" s="5">
        <v>14</v>
      </c>
      <c r="Q98" s="5">
        <v>0</v>
      </c>
      <c r="R98" s="5">
        <v>16</v>
      </c>
      <c r="S98" s="5">
        <v>1</v>
      </c>
    </row>
    <row r="99" spans="1:19" ht="15.9" customHeight="1" x14ac:dyDescent="0.3">
      <c r="A99" s="4">
        <v>11340010</v>
      </c>
      <c r="B99" s="4" t="s">
        <v>135</v>
      </c>
      <c r="C99" s="2">
        <v>52</v>
      </c>
      <c r="D99" s="2">
        <v>5</v>
      </c>
      <c r="E99" s="2">
        <v>57</v>
      </c>
      <c r="F99" s="5">
        <v>0</v>
      </c>
      <c r="G99" s="5">
        <v>0</v>
      </c>
      <c r="H99" s="5">
        <v>0</v>
      </c>
      <c r="I99" s="5">
        <v>0</v>
      </c>
      <c r="J99" s="5">
        <v>2</v>
      </c>
      <c r="K99" s="5">
        <v>1</v>
      </c>
      <c r="L99" s="5">
        <v>5</v>
      </c>
      <c r="M99" s="5">
        <v>0</v>
      </c>
      <c r="N99" s="5">
        <v>7</v>
      </c>
      <c r="O99" s="5">
        <v>1</v>
      </c>
      <c r="P99" s="5">
        <v>17</v>
      </c>
      <c r="Q99" s="5">
        <v>1</v>
      </c>
      <c r="R99" s="5">
        <v>21</v>
      </c>
      <c r="S99" s="5">
        <v>2</v>
      </c>
    </row>
    <row r="100" spans="1:19" ht="15.9" customHeight="1" x14ac:dyDescent="0.3">
      <c r="A100" s="4">
        <v>11340012</v>
      </c>
      <c r="B100" s="4" t="s">
        <v>136</v>
      </c>
      <c r="C100" s="2">
        <v>20</v>
      </c>
      <c r="D100" s="2">
        <v>3</v>
      </c>
      <c r="E100" s="2">
        <v>23</v>
      </c>
      <c r="F100" s="5">
        <v>1</v>
      </c>
      <c r="G100" s="5">
        <v>0</v>
      </c>
      <c r="H100" s="5">
        <v>0</v>
      </c>
      <c r="I100" s="5">
        <v>0</v>
      </c>
      <c r="J100" s="5">
        <v>2</v>
      </c>
      <c r="K100" s="5">
        <v>1</v>
      </c>
      <c r="L100" s="5">
        <v>2</v>
      </c>
      <c r="M100" s="5">
        <v>0</v>
      </c>
      <c r="N100" s="5">
        <v>1</v>
      </c>
      <c r="O100" s="5">
        <v>0</v>
      </c>
      <c r="P100" s="5">
        <v>4</v>
      </c>
      <c r="Q100" s="5">
        <v>1</v>
      </c>
      <c r="R100" s="5">
        <v>10</v>
      </c>
      <c r="S100" s="5">
        <v>1</v>
      </c>
    </row>
    <row r="101" spans="1:19" ht="15.9" customHeight="1" x14ac:dyDescent="0.3">
      <c r="A101" s="4">
        <v>11340013</v>
      </c>
      <c r="B101" s="4" t="s">
        <v>137</v>
      </c>
      <c r="C101" s="2">
        <v>12</v>
      </c>
      <c r="D101" s="2">
        <v>0</v>
      </c>
      <c r="E101" s="2">
        <v>12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2</v>
      </c>
      <c r="Q101" s="5">
        <v>0</v>
      </c>
      <c r="R101" s="5">
        <v>9</v>
      </c>
      <c r="S101" s="5">
        <v>0</v>
      </c>
    </row>
    <row r="102" spans="1:19" ht="15.9" customHeight="1" x14ac:dyDescent="0.3">
      <c r="A102" s="4">
        <v>11340014</v>
      </c>
      <c r="B102" s="4" t="s">
        <v>138</v>
      </c>
      <c r="C102" s="2">
        <v>65</v>
      </c>
      <c r="D102" s="2">
        <v>6</v>
      </c>
      <c r="E102" s="2">
        <v>71</v>
      </c>
      <c r="F102" s="5">
        <v>1</v>
      </c>
      <c r="G102" s="5">
        <v>0</v>
      </c>
      <c r="H102" s="5">
        <v>7</v>
      </c>
      <c r="I102" s="5">
        <v>0</v>
      </c>
      <c r="J102" s="5">
        <v>6</v>
      </c>
      <c r="K102" s="5">
        <v>0</v>
      </c>
      <c r="L102" s="5">
        <v>3</v>
      </c>
      <c r="M102" s="5">
        <v>0</v>
      </c>
      <c r="N102" s="5">
        <v>8</v>
      </c>
      <c r="O102" s="5">
        <v>1</v>
      </c>
      <c r="P102" s="5">
        <v>16</v>
      </c>
      <c r="Q102" s="5">
        <v>3</v>
      </c>
      <c r="R102" s="5">
        <v>24</v>
      </c>
      <c r="S102" s="5">
        <v>2</v>
      </c>
    </row>
    <row r="103" spans="1:19" ht="15.9" customHeight="1" x14ac:dyDescent="0.3">
      <c r="A103" s="4">
        <v>11340017</v>
      </c>
      <c r="B103" s="4" t="s">
        <v>139</v>
      </c>
      <c r="C103" s="2">
        <v>17</v>
      </c>
      <c r="D103" s="2">
        <v>3</v>
      </c>
      <c r="E103" s="2">
        <v>20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3</v>
      </c>
      <c r="Q103" s="5">
        <v>0</v>
      </c>
      <c r="R103" s="5">
        <v>14</v>
      </c>
      <c r="S103" s="5">
        <v>3</v>
      </c>
    </row>
    <row r="104" spans="1:19" ht="15.9" customHeight="1" x14ac:dyDescent="0.3">
      <c r="A104" s="4">
        <v>11340022</v>
      </c>
      <c r="B104" s="4" t="s">
        <v>140</v>
      </c>
      <c r="C104" s="2">
        <v>9</v>
      </c>
      <c r="D104" s="2">
        <v>1</v>
      </c>
      <c r="E104" s="2">
        <v>10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2</v>
      </c>
      <c r="Q104" s="5">
        <v>0</v>
      </c>
      <c r="R104" s="5">
        <v>7</v>
      </c>
      <c r="S104" s="5">
        <v>1</v>
      </c>
    </row>
    <row r="105" spans="1:19" ht="15.9" customHeight="1" x14ac:dyDescent="0.3">
      <c r="A105" s="4">
        <v>11340033</v>
      </c>
      <c r="B105" s="4" t="s">
        <v>141</v>
      </c>
      <c r="C105" s="2">
        <v>16</v>
      </c>
      <c r="D105" s="2">
        <v>0</v>
      </c>
      <c r="E105" s="2">
        <v>16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2</v>
      </c>
      <c r="M105" s="5">
        <v>0</v>
      </c>
      <c r="N105" s="5">
        <v>0</v>
      </c>
      <c r="O105" s="5">
        <v>0</v>
      </c>
      <c r="P105" s="5">
        <v>6</v>
      </c>
      <c r="Q105" s="5">
        <v>0</v>
      </c>
      <c r="R105" s="5">
        <v>8</v>
      </c>
      <c r="S105" s="5">
        <v>0</v>
      </c>
    </row>
    <row r="106" spans="1:19" ht="15.9" customHeight="1" x14ac:dyDescent="0.3">
      <c r="A106" s="4">
        <v>11340035</v>
      </c>
      <c r="B106" s="4" t="s">
        <v>142</v>
      </c>
      <c r="C106" s="2">
        <v>17</v>
      </c>
      <c r="D106" s="2">
        <v>0</v>
      </c>
      <c r="E106" s="2">
        <v>17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1</v>
      </c>
      <c r="O106" s="5">
        <v>0</v>
      </c>
      <c r="P106" s="5">
        <v>5</v>
      </c>
      <c r="Q106" s="5">
        <v>0</v>
      </c>
      <c r="R106" s="5">
        <v>11</v>
      </c>
      <c r="S106" s="5">
        <v>0</v>
      </c>
    </row>
    <row r="107" spans="1:19" ht="15.9" customHeight="1" x14ac:dyDescent="0.3">
      <c r="A107" s="4">
        <v>11340040</v>
      </c>
      <c r="B107" s="4" t="s">
        <v>143</v>
      </c>
      <c r="C107" s="2">
        <v>32</v>
      </c>
      <c r="D107" s="2">
        <v>1</v>
      </c>
      <c r="E107" s="2">
        <v>33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10</v>
      </c>
      <c r="M107" s="5">
        <v>0</v>
      </c>
      <c r="N107" s="5">
        <v>3</v>
      </c>
      <c r="O107" s="5">
        <v>0</v>
      </c>
      <c r="P107" s="5">
        <v>9</v>
      </c>
      <c r="Q107" s="5">
        <v>0</v>
      </c>
      <c r="R107" s="5">
        <v>10</v>
      </c>
      <c r="S107" s="5">
        <v>1</v>
      </c>
    </row>
    <row r="108" spans="1:19" ht="15.9" customHeight="1" x14ac:dyDescent="0.3">
      <c r="A108" s="4">
        <v>11340042</v>
      </c>
      <c r="B108" s="4" t="s">
        <v>144</v>
      </c>
      <c r="C108" s="2">
        <v>6</v>
      </c>
      <c r="D108" s="2">
        <v>0</v>
      </c>
      <c r="E108" s="2">
        <v>6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6</v>
      </c>
      <c r="S108" s="5">
        <v>0</v>
      </c>
    </row>
    <row r="109" spans="1:19" ht="15.9" customHeight="1" x14ac:dyDescent="0.3">
      <c r="A109" s="4">
        <v>11340047</v>
      </c>
      <c r="B109" s="4" t="s">
        <v>145</v>
      </c>
      <c r="C109" s="2">
        <v>17</v>
      </c>
      <c r="D109" s="2">
        <v>1</v>
      </c>
      <c r="E109" s="2">
        <v>18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4</v>
      </c>
      <c r="Q109" s="5">
        <v>0</v>
      </c>
      <c r="R109" s="5">
        <v>13</v>
      </c>
      <c r="S109" s="5">
        <v>1</v>
      </c>
    </row>
    <row r="110" spans="1:19" ht="15.9" customHeight="1" x14ac:dyDescent="0.3">
      <c r="A110" s="4">
        <v>11340049</v>
      </c>
      <c r="B110" s="4" t="s">
        <v>146</v>
      </c>
      <c r="C110" s="2">
        <v>19</v>
      </c>
      <c r="D110" s="2">
        <v>2</v>
      </c>
      <c r="E110" s="2">
        <v>21</v>
      </c>
      <c r="F110" s="5">
        <v>0</v>
      </c>
      <c r="G110" s="5">
        <v>0</v>
      </c>
      <c r="H110" s="5">
        <v>0</v>
      </c>
      <c r="I110" s="5">
        <v>0</v>
      </c>
      <c r="J110" s="5">
        <v>4</v>
      </c>
      <c r="K110" s="5">
        <v>0</v>
      </c>
      <c r="L110" s="5">
        <v>3</v>
      </c>
      <c r="M110" s="5">
        <v>0</v>
      </c>
      <c r="N110" s="5">
        <v>3</v>
      </c>
      <c r="O110" s="5">
        <v>0</v>
      </c>
      <c r="P110" s="5">
        <v>5</v>
      </c>
      <c r="Q110" s="5">
        <v>1</v>
      </c>
      <c r="R110" s="5">
        <v>4</v>
      </c>
      <c r="S110" s="5">
        <v>1</v>
      </c>
    </row>
    <row r="111" spans="1:19" ht="15.9" customHeight="1" x14ac:dyDescent="0.3">
      <c r="A111" s="4">
        <v>11340053</v>
      </c>
      <c r="B111" s="4" t="s">
        <v>147</v>
      </c>
      <c r="C111" s="2">
        <v>18</v>
      </c>
      <c r="D111" s="2">
        <v>2</v>
      </c>
      <c r="E111" s="2">
        <v>20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2</v>
      </c>
      <c r="O111" s="5">
        <v>0</v>
      </c>
      <c r="P111" s="5">
        <v>2</v>
      </c>
      <c r="Q111" s="5">
        <v>1</v>
      </c>
      <c r="R111" s="5">
        <v>14</v>
      </c>
      <c r="S111" s="5">
        <v>1</v>
      </c>
    </row>
    <row r="112" spans="1:19" ht="15.9" customHeight="1" x14ac:dyDescent="0.3">
      <c r="A112" s="4">
        <v>11340059</v>
      </c>
      <c r="B112" s="4" t="s">
        <v>148</v>
      </c>
      <c r="C112" s="2">
        <v>26</v>
      </c>
      <c r="D112" s="2">
        <v>3</v>
      </c>
      <c r="E112" s="2">
        <v>29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5</v>
      </c>
      <c r="O112" s="5">
        <v>0</v>
      </c>
      <c r="P112" s="5">
        <v>10</v>
      </c>
      <c r="Q112" s="5">
        <v>2</v>
      </c>
      <c r="R112" s="5">
        <v>11</v>
      </c>
      <c r="S112" s="5">
        <v>1</v>
      </c>
    </row>
    <row r="113" spans="1:19" ht="15.9" customHeight="1" x14ac:dyDescent="0.3">
      <c r="A113" s="4">
        <v>11340060</v>
      </c>
      <c r="B113" s="4" t="s">
        <v>149</v>
      </c>
      <c r="C113" s="2">
        <v>27</v>
      </c>
      <c r="D113" s="2">
        <v>2</v>
      </c>
      <c r="E113" s="2">
        <v>29</v>
      </c>
      <c r="F113" s="5">
        <v>0</v>
      </c>
      <c r="G113" s="5">
        <v>0</v>
      </c>
      <c r="H113" s="5">
        <v>0</v>
      </c>
      <c r="I113" s="5">
        <v>0</v>
      </c>
      <c r="J113" s="5">
        <v>1</v>
      </c>
      <c r="K113" s="5">
        <v>0</v>
      </c>
      <c r="L113" s="5">
        <v>0</v>
      </c>
      <c r="M113" s="5">
        <v>0</v>
      </c>
      <c r="N113" s="5">
        <v>1</v>
      </c>
      <c r="O113" s="5">
        <v>0</v>
      </c>
      <c r="P113" s="5">
        <v>11</v>
      </c>
      <c r="Q113" s="5">
        <v>1</v>
      </c>
      <c r="R113" s="5">
        <v>14</v>
      </c>
      <c r="S113" s="5">
        <v>1</v>
      </c>
    </row>
    <row r="114" spans="1:19" ht="15.9" customHeight="1" x14ac:dyDescent="0.3">
      <c r="A114" s="4">
        <v>11340061</v>
      </c>
      <c r="B114" s="4" t="s">
        <v>150</v>
      </c>
      <c r="C114" s="2">
        <v>17</v>
      </c>
      <c r="D114" s="2">
        <v>0</v>
      </c>
      <c r="E114" s="2">
        <v>17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2</v>
      </c>
      <c r="O114" s="5">
        <v>0</v>
      </c>
      <c r="P114" s="5">
        <v>1</v>
      </c>
      <c r="Q114" s="5">
        <v>0</v>
      </c>
      <c r="R114" s="5">
        <v>14</v>
      </c>
      <c r="S114" s="5">
        <v>0</v>
      </c>
    </row>
    <row r="115" spans="1:19" ht="15.9" customHeight="1" x14ac:dyDescent="0.3">
      <c r="A115" s="4">
        <v>11340065</v>
      </c>
      <c r="B115" s="4" t="s">
        <v>151</v>
      </c>
      <c r="C115" s="2">
        <v>30</v>
      </c>
      <c r="D115" s="2">
        <v>4</v>
      </c>
      <c r="E115" s="2">
        <v>34</v>
      </c>
      <c r="F115" s="5">
        <v>0</v>
      </c>
      <c r="G115" s="5">
        <v>0</v>
      </c>
      <c r="H115" s="5">
        <v>1</v>
      </c>
      <c r="I115" s="5">
        <v>1</v>
      </c>
      <c r="J115" s="5">
        <v>0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10</v>
      </c>
      <c r="Q115" s="5">
        <v>1</v>
      </c>
      <c r="R115" s="5">
        <v>18</v>
      </c>
      <c r="S115" s="5">
        <v>2</v>
      </c>
    </row>
    <row r="116" spans="1:19" ht="15.9" customHeight="1" x14ac:dyDescent="0.3">
      <c r="A116" s="4">
        <v>11340066</v>
      </c>
      <c r="B116" s="4" t="s">
        <v>152</v>
      </c>
      <c r="C116" s="2">
        <v>6</v>
      </c>
      <c r="D116" s="2">
        <v>1</v>
      </c>
      <c r="E116" s="2">
        <v>7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2</v>
      </c>
      <c r="Q116" s="5">
        <v>0</v>
      </c>
      <c r="R116" s="5">
        <v>4</v>
      </c>
      <c r="S116" s="5">
        <v>1</v>
      </c>
    </row>
    <row r="117" spans="1:19" ht="15.9" customHeight="1" x14ac:dyDescent="0.3">
      <c r="A117" s="4">
        <v>11340067</v>
      </c>
      <c r="B117" s="4" t="s">
        <v>153</v>
      </c>
      <c r="C117" s="2">
        <v>24</v>
      </c>
      <c r="D117" s="2">
        <v>3</v>
      </c>
      <c r="E117" s="2">
        <v>27</v>
      </c>
      <c r="F117" s="5">
        <v>2</v>
      </c>
      <c r="G117" s="5">
        <v>0</v>
      </c>
      <c r="H117" s="5">
        <v>0</v>
      </c>
      <c r="I117" s="5">
        <v>0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1</v>
      </c>
      <c r="P117" s="5">
        <v>2</v>
      </c>
      <c r="Q117" s="5">
        <v>1</v>
      </c>
      <c r="R117" s="5">
        <v>18</v>
      </c>
      <c r="S117" s="5">
        <v>1</v>
      </c>
    </row>
    <row r="118" spans="1:19" ht="15.9" customHeight="1" x14ac:dyDescent="0.3">
      <c r="A118" s="4">
        <v>11340069</v>
      </c>
      <c r="B118" s="4" t="s">
        <v>154</v>
      </c>
      <c r="C118" s="2">
        <v>2</v>
      </c>
      <c r="D118" s="2">
        <v>1</v>
      </c>
      <c r="E118" s="2">
        <v>3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2</v>
      </c>
      <c r="S118" s="5">
        <v>1</v>
      </c>
    </row>
    <row r="119" spans="1:19" ht="15.9" customHeight="1" x14ac:dyDescent="0.3">
      <c r="A119" s="4">
        <v>11340071</v>
      </c>
      <c r="B119" s="4" t="s">
        <v>180</v>
      </c>
      <c r="C119" s="2">
        <v>10</v>
      </c>
      <c r="D119" s="2">
        <v>1</v>
      </c>
      <c r="E119" s="2">
        <v>11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2</v>
      </c>
      <c r="Q119" s="5">
        <v>1</v>
      </c>
      <c r="R119" s="5">
        <v>8</v>
      </c>
      <c r="S119" s="5">
        <v>0</v>
      </c>
    </row>
    <row r="120" spans="1:19" ht="15.9" customHeight="1" x14ac:dyDescent="0.3">
      <c r="A120" s="4">
        <v>11340072</v>
      </c>
      <c r="B120" s="4" t="s">
        <v>155</v>
      </c>
      <c r="C120" s="2">
        <v>10</v>
      </c>
      <c r="D120" s="2">
        <v>0</v>
      </c>
      <c r="E120" s="2">
        <v>10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2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6</v>
      </c>
      <c r="S120" s="5">
        <v>0</v>
      </c>
    </row>
    <row r="121" spans="1:19" ht="15.9" customHeight="1" x14ac:dyDescent="0.3">
      <c r="A121" s="4">
        <v>11340073</v>
      </c>
      <c r="B121" s="4" t="s">
        <v>156</v>
      </c>
      <c r="C121" s="2">
        <v>13</v>
      </c>
      <c r="D121" s="2">
        <v>1</v>
      </c>
      <c r="E121" s="2">
        <v>14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1</v>
      </c>
      <c r="O121" s="5">
        <v>0</v>
      </c>
      <c r="P121" s="5">
        <v>2</v>
      </c>
      <c r="Q121" s="5">
        <v>0</v>
      </c>
      <c r="R121" s="5">
        <v>10</v>
      </c>
      <c r="S121" s="5">
        <v>1</v>
      </c>
    </row>
    <row r="122" spans="1:19" ht="15.9" customHeight="1" x14ac:dyDescent="0.3">
      <c r="A122" s="4">
        <v>11340075</v>
      </c>
      <c r="B122" s="4" t="s">
        <v>157</v>
      </c>
      <c r="C122" s="2">
        <v>7</v>
      </c>
      <c r="D122" s="2">
        <v>0</v>
      </c>
      <c r="E122" s="2">
        <v>7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3</v>
      </c>
      <c r="Q122" s="5">
        <v>0</v>
      </c>
      <c r="R122" s="5">
        <v>2</v>
      </c>
      <c r="S122" s="5">
        <v>0</v>
      </c>
    </row>
    <row r="123" spans="1:19" ht="15.9" customHeight="1" x14ac:dyDescent="0.3">
      <c r="A123" s="4">
        <v>11340076</v>
      </c>
      <c r="B123" s="4" t="s">
        <v>181</v>
      </c>
      <c r="C123" s="2">
        <v>6</v>
      </c>
      <c r="D123" s="2">
        <v>2</v>
      </c>
      <c r="E123" s="2">
        <v>8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</v>
      </c>
      <c r="M123" s="5">
        <v>0</v>
      </c>
      <c r="N123" s="5">
        <v>0</v>
      </c>
      <c r="O123" s="5">
        <v>0</v>
      </c>
      <c r="P123" s="5">
        <v>1</v>
      </c>
      <c r="Q123" s="5">
        <v>0</v>
      </c>
      <c r="R123" s="5">
        <v>4</v>
      </c>
      <c r="S123" s="5">
        <v>2</v>
      </c>
    </row>
    <row r="124" spans="1:19" ht="15.9" customHeight="1" x14ac:dyDescent="0.3">
      <c r="A124" s="4">
        <v>11340077</v>
      </c>
      <c r="B124" s="4" t="s">
        <v>182</v>
      </c>
      <c r="C124" s="2">
        <v>4</v>
      </c>
      <c r="D124" s="2">
        <v>3</v>
      </c>
      <c r="E124" s="2">
        <v>7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2</v>
      </c>
      <c r="Q124" s="5">
        <v>1</v>
      </c>
      <c r="R124" s="5">
        <v>2</v>
      </c>
      <c r="S124" s="5">
        <v>2</v>
      </c>
    </row>
    <row r="125" spans="1:19" ht="15.9" customHeight="1" x14ac:dyDescent="0.3">
      <c r="A125" s="4">
        <v>11340078</v>
      </c>
      <c r="B125" s="4" t="s">
        <v>188</v>
      </c>
      <c r="C125" s="2">
        <v>9</v>
      </c>
      <c r="D125" s="2">
        <v>0</v>
      </c>
      <c r="E125" s="2">
        <v>9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5</v>
      </c>
      <c r="Q125" s="5">
        <v>0</v>
      </c>
      <c r="R125" s="5">
        <v>4</v>
      </c>
      <c r="S125" s="5">
        <v>0</v>
      </c>
    </row>
    <row r="126" spans="1:19" ht="15.9" customHeight="1" x14ac:dyDescent="0.3">
      <c r="A126" s="4">
        <v>11340079</v>
      </c>
      <c r="B126" s="4" t="s">
        <v>189</v>
      </c>
      <c r="C126" s="2">
        <v>36</v>
      </c>
      <c r="D126" s="2">
        <v>1</v>
      </c>
      <c r="E126" s="2">
        <v>37</v>
      </c>
      <c r="F126" s="5">
        <v>0</v>
      </c>
      <c r="G126" s="5">
        <v>0</v>
      </c>
      <c r="H126" s="5">
        <v>0</v>
      </c>
      <c r="I126" s="5">
        <v>0</v>
      </c>
      <c r="J126" s="5">
        <v>1</v>
      </c>
      <c r="K126" s="5">
        <v>0</v>
      </c>
      <c r="L126" s="5">
        <v>1</v>
      </c>
      <c r="M126" s="5">
        <v>0</v>
      </c>
      <c r="N126" s="5">
        <v>1</v>
      </c>
      <c r="O126" s="5">
        <v>0</v>
      </c>
      <c r="P126" s="5">
        <v>7</v>
      </c>
      <c r="Q126" s="5">
        <v>0</v>
      </c>
      <c r="R126" s="5">
        <v>26</v>
      </c>
      <c r="S126" s="5">
        <v>1</v>
      </c>
    </row>
    <row r="127" spans="1:19" ht="15.9" customHeight="1" x14ac:dyDescent="0.3">
      <c r="A127" s="4">
        <v>11340080</v>
      </c>
      <c r="B127" s="4" t="s">
        <v>190</v>
      </c>
      <c r="C127" s="2">
        <v>5</v>
      </c>
      <c r="D127" s="2">
        <v>0</v>
      </c>
      <c r="E127" s="2">
        <v>5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0</v>
      </c>
      <c r="R127" s="5">
        <v>3</v>
      </c>
      <c r="S127" s="5">
        <v>0</v>
      </c>
    </row>
    <row r="128" spans="1:19" ht="15.9" customHeight="1" x14ac:dyDescent="0.3">
      <c r="A128" s="4">
        <v>11460010</v>
      </c>
      <c r="B128" s="4" t="s">
        <v>64</v>
      </c>
      <c r="C128" s="2">
        <v>19</v>
      </c>
      <c r="D128" s="2">
        <v>0</v>
      </c>
      <c r="E128" s="2">
        <v>19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6</v>
      </c>
      <c r="Q128" s="5">
        <v>0</v>
      </c>
      <c r="R128" s="5">
        <v>13</v>
      </c>
      <c r="S128" s="5">
        <v>0</v>
      </c>
    </row>
    <row r="129" spans="1:19" ht="15.9" customHeight="1" x14ac:dyDescent="0.3">
      <c r="A129" s="4">
        <v>11460012</v>
      </c>
      <c r="B129" s="4" t="s">
        <v>65</v>
      </c>
      <c r="C129" s="2">
        <v>10</v>
      </c>
      <c r="D129" s="2">
        <v>0</v>
      </c>
      <c r="E129" s="2">
        <v>10</v>
      </c>
      <c r="F129" s="5">
        <v>0</v>
      </c>
      <c r="G129" s="5">
        <v>0</v>
      </c>
      <c r="H129" s="5">
        <v>0</v>
      </c>
      <c r="I129" s="5">
        <v>0</v>
      </c>
      <c r="J129" s="5">
        <v>1</v>
      </c>
      <c r="K129" s="5">
        <v>0</v>
      </c>
      <c r="L129" s="5">
        <v>2</v>
      </c>
      <c r="M129" s="5">
        <v>0</v>
      </c>
      <c r="N129" s="5">
        <v>1</v>
      </c>
      <c r="O129" s="5">
        <v>0</v>
      </c>
      <c r="P129" s="5">
        <v>1</v>
      </c>
      <c r="Q129" s="5">
        <v>0</v>
      </c>
      <c r="R129" s="5">
        <v>5</v>
      </c>
      <c r="S129" s="5">
        <v>0</v>
      </c>
    </row>
    <row r="130" spans="1:19" ht="15.9" customHeight="1" x14ac:dyDescent="0.3">
      <c r="A130" s="4">
        <v>11460017</v>
      </c>
      <c r="B130" s="4" t="s">
        <v>66</v>
      </c>
      <c r="C130" s="2">
        <v>20</v>
      </c>
      <c r="D130" s="2">
        <v>0</v>
      </c>
      <c r="E130" s="2">
        <v>20</v>
      </c>
      <c r="F130" s="5">
        <v>0</v>
      </c>
      <c r="G130" s="5">
        <v>0</v>
      </c>
      <c r="H130" s="5">
        <v>0</v>
      </c>
      <c r="I130" s="5">
        <v>0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5</v>
      </c>
      <c r="Q130" s="5">
        <v>0</v>
      </c>
      <c r="R130" s="5">
        <v>14</v>
      </c>
      <c r="S130" s="5">
        <v>0</v>
      </c>
    </row>
    <row r="131" spans="1:19" ht="15.9" customHeight="1" x14ac:dyDescent="0.3">
      <c r="A131" s="4">
        <v>11460021</v>
      </c>
      <c r="B131" s="4" t="s">
        <v>67</v>
      </c>
      <c r="C131" s="2">
        <v>28</v>
      </c>
      <c r="D131" s="2">
        <v>2</v>
      </c>
      <c r="E131" s="2">
        <v>30</v>
      </c>
      <c r="F131" s="5">
        <v>0</v>
      </c>
      <c r="G131" s="5">
        <v>0</v>
      </c>
      <c r="H131" s="5">
        <v>0</v>
      </c>
      <c r="I131" s="5">
        <v>0</v>
      </c>
      <c r="J131" s="5">
        <v>1</v>
      </c>
      <c r="K131" s="5">
        <v>0</v>
      </c>
      <c r="L131" s="5">
        <v>2</v>
      </c>
      <c r="M131" s="5">
        <v>0</v>
      </c>
      <c r="N131" s="5">
        <v>7</v>
      </c>
      <c r="O131" s="5">
        <v>0</v>
      </c>
      <c r="P131" s="5">
        <v>4</v>
      </c>
      <c r="Q131" s="5">
        <v>1</v>
      </c>
      <c r="R131" s="5">
        <v>14</v>
      </c>
      <c r="S131" s="5">
        <v>1</v>
      </c>
    </row>
    <row r="132" spans="1:19" ht="15.9" customHeight="1" x14ac:dyDescent="0.3">
      <c r="A132" s="4">
        <v>11460022</v>
      </c>
      <c r="B132" s="4" t="s">
        <v>68</v>
      </c>
      <c r="C132" s="2">
        <v>5</v>
      </c>
      <c r="D132" s="2">
        <v>0</v>
      </c>
      <c r="E132" s="2">
        <v>5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2</v>
      </c>
      <c r="Q132" s="5">
        <v>0</v>
      </c>
      <c r="R132" s="5">
        <v>3</v>
      </c>
      <c r="S132" s="5">
        <v>0</v>
      </c>
    </row>
    <row r="133" spans="1:19" ht="15.9" customHeight="1" x14ac:dyDescent="0.3">
      <c r="A133" s="4">
        <v>11460023</v>
      </c>
      <c r="B133" s="4" t="s">
        <v>69</v>
      </c>
      <c r="C133" s="2">
        <v>9</v>
      </c>
      <c r="D133" s="2">
        <v>0</v>
      </c>
      <c r="E133" s="2">
        <v>9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7</v>
      </c>
      <c r="S133" s="5">
        <v>0</v>
      </c>
    </row>
    <row r="134" spans="1:19" ht="15.9" customHeight="1" x14ac:dyDescent="0.3">
      <c r="A134" s="4">
        <v>11460024</v>
      </c>
      <c r="B134" s="4" t="s">
        <v>70</v>
      </c>
      <c r="C134" s="2">
        <v>10</v>
      </c>
      <c r="D134" s="2">
        <v>0</v>
      </c>
      <c r="E134" s="2">
        <v>10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7</v>
      </c>
      <c r="S134" s="5">
        <v>0</v>
      </c>
    </row>
    <row r="135" spans="1:19" ht="15.9" customHeight="1" x14ac:dyDescent="0.3">
      <c r="A135" s="4">
        <v>11460027</v>
      </c>
      <c r="B135" s="4" t="s">
        <v>191</v>
      </c>
      <c r="C135" s="2">
        <v>20</v>
      </c>
      <c r="D135" s="2">
        <v>3</v>
      </c>
      <c r="E135" s="2">
        <v>23</v>
      </c>
      <c r="F135" s="5">
        <v>0</v>
      </c>
      <c r="G135" s="5">
        <v>0</v>
      </c>
      <c r="H135" s="5">
        <v>0</v>
      </c>
      <c r="I135" s="5">
        <v>0</v>
      </c>
      <c r="J135" s="5">
        <v>1</v>
      </c>
      <c r="K135" s="5">
        <v>0</v>
      </c>
      <c r="L135" s="5">
        <v>0</v>
      </c>
      <c r="M135" s="5">
        <v>1</v>
      </c>
      <c r="N135" s="5">
        <v>0</v>
      </c>
      <c r="O135" s="5">
        <v>0</v>
      </c>
      <c r="P135" s="5">
        <v>11</v>
      </c>
      <c r="Q135" s="5">
        <v>0</v>
      </c>
      <c r="R135" s="5">
        <v>8</v>
      </c>
      <c r="S135" s="5">
        <v>2</v>
      </c>
    </row>
    <row r="136" spans="1:19" ht="15.9" customHeight="1" x14ac:dyDescent="0.3">
      <c r="A136" s="4">
        <v>11460028</v>
      </c>
      <c r="B136" s="4" t="s">
        <v>71</v>
      </c>
      <c r="C136" s="2">
        <v>10</v>
      </c>
      <c r="D136" s="2">
        <v>1</v>
      </c>
      <c r="E136" s="2">
        <v>11</v>
      </c>
      <c r="F136" s="5">
        <v>0</v>
      </c>
      <c r="G136" s="5">
        <v>0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3</v>
      </c>
      <c r="Q136" s="5">
        <v>1</v>
      </c>
      <c r="R136" s="5">
        <v>6</v>
      </c>
      <c r="S136" s="5">
        <v>0</v>
      </c>
    </row>
    <row r="137" spans="1:19" ht="15.9" customHeight="1" x14ac:dyDescent="0.3">
      <c r="A137" s="4">
        <v>11460029</v>
      </c>
      <c r="B137" s="4" t="s">
        <v>72</v>
      </c>
      <c r="C137" s="2">
        <v>19</v>
      </c>
      <c r="D137" s="2">
        <v>4</v>
      </c>
      <c r="E137" s="2">
        <v>23</v>
      </c>
      <c r="F137" s="5">
        <v>0</v>
      </c>
      <c r="G137" s="5">
        <v>0</v>
      </c>
      <c r="H137" s="5">
        <v>1</v>
      </c>
      <c r="I137" s="5">
        <v>0</v>
      </c>
      <c r="J137" s="5">
        <v>1</v>
      </c>
      <c r="K137" s="5">
        <v>0</v>
      </c>
      <c r="L137" s="5">
        <v>3</v>
      </c>
      <c r="M137" s="5">
        <v>0</v>
      </c>
      <c r="N137" s="5">
        <v>1</v>
      </c>
      <c r="O137" s="5">
        <v>0</v>
      </c>
      <c r="P137" s="5">
        <v>3</v>
      </c>
      <c r="Q137" s="5">
        <v>0</v>
      </c>
      <c r="R137" s="5">
        <v>10</v>
      </c>
      <c r="S137" s="5">
        <v>4</v>
      </c>
    </row>
    <row r="138" spans="1:19" ht="15.9" customHeight="1" x14ac:dyDescent="0.3">
      <c r="A138" s="4">
        <v>11480006</v>
      </c>
      <c r="B138" s="4" t="s">
        <v>158</v>
      </c>
      <c r="C138" s="2">
        <v>19</v>
      </c>
      <c r="D138" s="2">
        <v>8</v>
      </c>
      <c r="E138" s="2">
        <v>27</v>
      </c>
      <c r="F138" s="5">
        <v>1</v>
      </c>
      <c r="G138" s="5">
        <v>0</v>
      </c>
      <c r="H138" s="5">
        <v>1</v>
      </c>
      <c r="I138" s="5">
        <v>2</v>
      </c>
      <c r="J138" s="5">
        <v>4</v>
      </c>
      <c r="K138" s="5">
        <v>0</v>
      </c>
      <c r="L138" s="5">
        <v>0</v>
      </c>
      <c r="M138" s="5">
        <v>1</v>
      </c>
      <c r="N138" s="5">
        <v>1</v>
      </c>
      <c r="O138" s="5">
        <v>0</v>
      </c>
      <c r="P138" s="5">
        <v>7</v>
      </c>
      <c r="Q138" s="5">
        <v>2</v>
      </c>
      <c r="R138" s="5">
        <v>5</v>
      </c>
      <c r="S138" s="5">
        <v>3</v>
      </c>
    </row>
    <row r="139" spans="1:19" ht="15.9" customHeight="1" x14ac:dyDescent="0.3">
      <c r="A139" s="4">
        <v>11480019</v>
      </c>
      <c r="B139" s="4" t="s">
        <v>159</v>
      </c>
      <c r="C139" s="2">
        <v>6</v>
      </c>
      <c r="D139" s="2">
        <v>0</v>
      </c>
      <c r="E139" s="2">
        <v>6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3</v>
      </c>
      <c r="Q139" s="5">
        <v>0</v>
      </c>
      <c r="R139" s="5">
        <v>3</v>
      </c>
      <c r="S139" s="5">
        <v>0</v>
      </c>
    </row>
    <row r="140" spans="1:19" ht="15.9" customHeight="1" x14ac:dyDescent="0.3">
      <c r="A140" s="4">
        <v>11480020</v>
      </c>
      <c r="B140" s="4" t="s">
        <v>160</v>
      </c>
      <c r="C140" s="2">
        <v>24</v>
      </c>
      <c r="D140" s="2">
        <v>1</v>
      </c>
      <c r="E140" s="2">
        <v>25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1</v>
      </c>
      <c r="M140" s="5">
        <v>0</v>
      </c>
      <c r="N140" s="5">
        <v>5</v>
      </c>
      <c r="O140" s="5">
        <v>0</v>
      </c>
      <c r="P140" s="5">
        <v>7</v>
      </c>
      <c r="Q140" s="5">
        <v>1</v>
      </c>
      <c r="R140" s="5">
        <v>11</v>
      </c>
      <c r="S140" s="5">
        <v>0</v>
      </c>
    </row>
    <row r="141" spans="1:19" ht="15.9" customHeight="1" x14ac:dyDescent="0.3">
      <c r="A141" s="4">
        <v>11480022</v>
      </c>
      <c r="B141" s="4" t="s">
        <v>161</v>
      </c>
      <c r="C141" s="2">
        <v>10</v>
      </c>
      <c r="D141" s="2">
        <v>0</v>
      </c>
      <c r="E141" s="2">
        <v>10</v>
      </c>
      <c r="F141" s="5">
        <v>0</v>
      </c>
      <c r="G141" s="5">
        <v>0</v>
      </c>
      <c r="H141" s="5">
        <v>1</v>
      </c>
      <c r="I141" s="5">
        <v>0</v>
      </c>
      <c r="J141" s="5">
        <v>0</v>
      </c>
      <c r="K141" s="5">
        <v>0</v>
      </c>
      <c r="L141" s="5">
        <v>1</v>
      </c>
      <c r="M141" s="5">
        <v>0</v>
      </c>
      <c r="N141" s="5">
        <v>4</v>
      </c>
      <c r="O141" s="5">
        <v>0</v>
      </c>
      <c r="P141" s="5">
        <v>0</v>
      </c>
      <c r="Q141" s="5">
        <v>0</v>
      </c>
      <c r="R141" s="5">
        <v>4</v>
      </c>
      <c r="S141" s="5">
        <v>0</v>
      </c>
    </row>
    <row r="142" spans="1:19" ht="15.9" customHeight="1" x14ac:dyDescent="0.3">
      <c r="A142" s="4">
        <v>11480027</v>
      </c>
      <c r="B142" s="4" t="s">
        <v>192</v>
      </c>
      <c r="C142" s="2">
        <v>38</v>
      </c>
      <c r="D142" s="2">
        <v>0</v>
      </c>
      <c r="E142" s="2">
        <v>38</v>
      </c>
      <c r="F142" s="5">
        <v>0</v>
      </c>
      <c r="G142" s="5">
        <v>0</v>
      </c>
      <c r="H142" s="5">
        <v>1</v>
      </c>
      <c r="I142" s="5">
        <v>0</v>
      </c>
      <c r="J142" s="5">
        <v>6</v>
      </c>
      <c r="K142" s="5">
        <v>0</v>
      </c>
      <c r="L142" s="5">
        <v>6</v>
      </c>
      <c r="M142" s="5">
        <v>0</v>
      </c>
      <c r="N142" s="5">
        <v>6</v>
      </c>
      <c r="O142" s="5">
        <v>0</v>
      </c>
      <c r="P142" s="5">
        <v>6</v>
      </c>
      <c r="Q142" s="5">
        <v>0</v>
      </c>
      <c r="R142" s="5">
        <v>13</v>
      </c>
      <c r="S142" s="5">
        <v>0</v>
      </c>
    </row>
    <row r="143" spans="1:19" ht="15.9" customHeight="1" x14ac:dyDescent="0.3">
      <c r="A143" s="4">
        <v>11480028</v>
      </c>
      <c r="B143" s="4" t="s">
        <v>162</v>
      </c>
      <c r="C143" s="2">
        <v>12</v>
      </c>
      <c r="D143" s="2">
        <v>2</v>
      </c>
      <c r="E143" s="2">
        <v>14</v>
      </c>
      <c r="F143" s="5">
        <v>0</v>
      </c>
      <c r="G143" s="5">
        <v>0</v>
      </c>
      <c r="H143" s="5">
        <v>1</v>
      </c>
      <c r="I143" s="5">
        <v>0</v>
      </c>
      <c r="J143" s="5">
        <v>2</v>
      </c>
      <c r="K143" s="5">
        <v>1</v>
      </c>
      <c r="L143" s="5">
        <v>5</v>
      </c>
      <c r="M143" s="5">
        <v>0</v>
      </c>
      <c r="N143" s="5">
        <v>2</v>
      </c>
      <c r="O143" s="5">
        <v>0</v>
      </c>
      <c r="P143" s="5">
        <v>0</v>
      </c>
      <c r="Q143" s="5">
        <v>1</v>
      </c>
      <c r="R143" s="5">
        <v>2</v>
      </c>
      <c r="S143" s="5">
        <v>0</v>
      </c>
    </row>
    <row r="144" spans="1:19" ht="15.9" customHeight="1" x14ac:dyDescent="0.3">
      <c r="A144" s="4">
        <v>11480037</v>
      </c>
      <c r="B144" s="4" t="s">
        <v>193</v>
      </c>
      <c r="C144" s="2">
        <v>4</v>
      </c>
      <c r="D144" s="2">
        <v>1</v>
      </c>
      <c r="E144" s="2">
        <v>5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3</v>
      </c>
      <c r="Q144" s="5">
        <v>1</v>
      </c>
      <c r="R144" s="5">
        <v>1</v>
      </c>
      <c r="S144" s="5">
        <v>0</v>
      </c>
    </row>
    <row r="145" spans="1:19" ht="15.9" customHeight="1" x14ac:dyDescent="0.3">
      <c r="A145" s="4">
        <v>11650004</v>
      </c>
      <c r="B145" s="4" t="s">
        <v>73</v>
      </c>
      <c r="C145" s="2">
        <v>30</v>
      </c>
      <c r="D145" s="2">
        <v>2</v>
      </c>
      <c r="E145" s="2">
        <v>32</v>
      </c>
      <c r="F145" s="5">
        <v>0</v>
      </c>
      <c r="G145" s="5">
        <v>0</v>
      </c>
      <c r="H145" s="5">
        <v>0</v>
      </c>
      <c r="I145" s="5">
        <v>1</v>
      </c>
      <c r="J145" s="5">
        <v>1</v>
      </c>
      <c r="K145" s="5">
        <v>0</v>
      </c>
      <c r="L145" s="5">
        <v>0</v>
      </c>
      <c r="M145" s="5">
        <v>0</v>
      </c>
      <c r="N145" s="5">
        <v>5</v>
      </c>
      <c r="O145" s="5">
        <v>0</v>
      </c>
      <c r="P145" s="5">
        <v>11</v>
      </c>
      <c r="Q145" s="5">
        <v>0</v>
      </c>
      <c r="R145" s="5">
        <v>13</v>
      </c>
      <c r="S145" s="5">
        <v>1</v>
      </c>
    </row>
    <row r="146" spans="1:19" ht="15.9" customHeight="1" x14ac:dyDescent="0.3">
      <c r="A146" s="4">
        <v>11650014</v>
      </c>
      <c r="B146" s="4" t="s">
        <v>74</v>
      </c>
      <c r="C146" s="2">
        <v>12</v>
      </c>
      <c r="D146" s="2">
        <v>2</v>
      </c>
      <c r="E146" s="2">
        <v>14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1</v>
      </c>
      <c r="M146" s="5">
        <v>0</v>
      </c>
      <c r="N146" s="5">
        <v>2</v>
      </c>
      <c r="O146" s="5">
        <v>0</v>
      </c>
      <c r="P146" s="5">
        <v>1</v>
      </c>
      <c r="Q146" s="5">
        <v>0</v>
      </c>
      <c r="R146" s="5">
        <v>8</v>
      </c>
      <c r="S146" s="5">
        <v>2</v>
      </c>
    </row>
    <row r="147" spans="1:19" ht="15.9" customHeight="1" x14ac:dyDescent="0.3">
      <c r="A147" s="4">
        <v>11650016</v>
      </c>
      <c r="B147" s="4" t="s">
        <v>75</v>
      </c>
      <c r="C147" s="2">
        <v>20</v>
      </c>
      <c r="D147" s="2">
        <v>0</v>
      </c>
      <c r="E147" s="2">
        <v>20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1</v>
      </c>
      <c r="M147" s="5">
        <v>0</v>
      </c>
      <c r="N147" s="5">
        <v>3</v>
      </c>
      <c r="O147" s="5">
        <v>0</v>
      </c>
      <c r="P147" s="5">
        <v>5</v>
      </c>
      <c r="Q147" s="5">
        <v>0</v>
      </c>
      <c r="R147" s="5">
        <v>11</v>
      </c>
      <c r="S147" s="5">
        <v>0</v>
      </c>
    </row>
    <row r="148" spans="1:19" ht="15.9" customHeight="1" x14ac:dyDescent="0.3">
      <c r="A148" s="4">
        <v>11650017</v>
      </c>
      <c r="B148" s="4" t="s">
        <v>76</v>
      </c>
      <c r="C148" s="2">
        <v>11</v>
      </c>
      <c r="D148" s="2">
        <v>1</v>
      </c>
      <c r="E148" s="2">
        <v>12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1</v>
      </c>
      <c r="O148" s="5">
        <v>0</v>
      </c>
      <c r="P148" s="5">
        <v>2</v>
      </c>
      <c r="Q148" s="5">
        <v>0</v>
      </c>
      <c r="R148" s="5">
        <v>8</v>
      </c>
      <c r="S148" s="5">
        <v>1</v>
      </c>
    </row>
    <row r="149" spans="1:19" ht="15.9" customHeight="1" x14ac:dyDescent="0.3">
      <c r="A149" s="4">
        <v>11650018</v>
      </c>
      <c r="B149" s="4" t="s">
        <v>77</v>
      </c>
      <c r="C149" s="2">
        <v>28</v>
      </c>
      <c r="D149" s="2">
        <v>1</v>
      </c>
      <c r="E149" s="2">
        <v>29</v>
      </c>
      <c r="F149" s="5">
        <v>0</v>
      </c>
      <c r="G149" s="5">
        <v>0</v>
      </c>
      <c r="H149" s="5">
        <v>0</v>
      </c>
      <c r="I149" s="5">
        <v>0</v>
      </c>
      <c r="J149" s="5">
        <v>2</v>
      </c>
      <c r="K149" s="5">
        <v>0</v>
      </c>
      <c r="L149" s="5">
        <v>5</v>
      </c>
      <c r="M149" s="5">
        <v>0</v>
      </c>
      <c r="N149" s="5">
        <v>3</v>
      </c>
      <c r="O149" s="5">
        <v>0</v>
      </c>
      <c r="P149" s="5">
        <v>3</v>
      </c>
      <c r="Q149" s="5">
        <v>0</v>
      </c>
      <c r="R149" s="5">
        <v>15</v>
      </c>
      <c r="S149" s="5">
        <v>1</v>
      </c>
    </row>
    <row r="150" spans="1:19" ht="15.9" customHeight="1" x14ac:dyDescent="0.3">
      <c r="A150" s="4">
        <v>11650026</v>
      </c>
      <c r="B150" s="4" t="s">
        <v>78</v>
      </c>
      <c r="C150" s="2">
        <v>3</v>
      </c>
      <c r="D150" s="2">
        <v>0</v>
      </c>
      <c r="E150" s="2">
        <v>3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3</v>
      </c>
      <c r="S150" s="5">
        <v>0</v>
      </c>
    </row>
    <row r="151" spans="1:19" ht="15.9" customHeight="1" x14ac:dyDescent="0.3">
      <c r="A151" s="4">
        <v>11650034</v>
      </c>
      <c r="B151" s="4" t="s">
        <v>79</v>
      </c>
      <c r="C151" s="2">
        <v>33</v>
      </c>
      <c r="D151" s="2">
        <v>3</v>
      </c>
      <c r="E151" s="2">
        <v>36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2</v>
      </c>
      <c r="M151" s="5">
        <v>0</v>
      </c>
      <c r="N151" s="5">
        <v>0</v>
      </c>
      <c r="O151" s="5">
        <v>0</v>
      </c>
      <c r="P151" s="5">
        <v>15</v>
      </c>
      <c r="Q151" s="5">
        <v>1</v>
      </c>
      <c r="R151" s="5">
        <v>16</v>
      </c>
      <c r="S151" s="5">
        <v>2</v>
      </c>
    </row>
    <row r="152" spans="1:19" ht="15.9" customHeight="1" x14ac:dyDescent="0.3">
      <c r="A152" s="4">
        <v>11660001</v>
      </c>
      <c r="B152" s="4" t="s">
        <v>163</v>
      </c>
      <c r="C152" s="2">
        <v>45</v>
      </c>
      <c r="D152" s="2">
        <v>10</v>
      </c>
      <c r="E152" s="2">
        <v>55</v>
      </c>
      <c r="F152" s="5">
        <v>0</v>
      </c>
      <c r="G152" s="5">
        <v>0</v>
      </c>
      <c r="H152" s="5">
        <v>0</v>
      </c>
      <c r="I152" s="5">
        <v>1</v>
      </c>
      <c r="J152" s="5">
        <v>3</v>
      </c>
      <c r="K152" s="5">
        <v>0</v>
      </c>
      <c r="L152" s="5">
        <v>0</v>
      </c>
      <c r="M152" s="5">
        <v>2</v>
      </c>
      <c r="N152" s="5">
        <v>5</v>
      </c>
      <c r="O152" s="5">
        <v>0</v>
      </c>
      <c r="P152" s="5">
        <v>11</v>
      </c>
      <c r="Q152" s="5">
        <v>5</v>
      </c>
      <c r="R152" s="5">
        <v>26</v>
      </c>
      <c r="S152" s="5">
        <v>2</v>
      </c>
    </row>
    <row r="153" spans="1:19" ht="15.9" customHeight="1" x14ac:dyDescent="0.3">
      <c r="A153" s="4">
        <v>11660003</v>
      </c>
      <c r="B153" s="4" t="s">
        <v>164</v>
      </c>
      <c r="C153" s="2">
        <v>19</v>
      </c>
      <c r="D153" s="2">
        <v>1</v>
      </c>
      <c r="E153" s="2">
        <v>20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4</v>
      </c>
      <c r="Q153" s="5">
        <v>0</v>
      </c>
      <c r="R153" s="5">
        <v>15</v>
      </c>
      <c r="S153" s="5">
        <v>1</v>
      </c>
    </row>
    <row r="154" spans="1:19" ht="15.9" customHeight="1" x14ac:dyDescent="0.3">
      <c r="A154" s="4">
        <v>11660007</v>
      </c>
      <c r="B154" s="4" t="s">
        <v>165</v>
      </c>
      <c r="C154" s="2">
        <v>27</v>
      </c>
      <c r="D154" s="2">
        <v>3</v>
      </c>
      <c r="E154" s="2">
        <v>30</v>
      </c>
      <c r="F154" s="5">
        <v>0</v>
      </c>
      <c r="G154" s="5">
        <v>0</v>
      </c>
      <c r="H154" s="5">
        <v>1</v>
      </c>
      <c r="I154" s="5">
        <v>0</v>
      </c>
      <c r="J154" s="5">
        <v>2</v>
      </c>
      <c r="K154" s="5">
        <v>0</v>
      </c>
      <c r="L154" s="5">
        <v>0</v>
      </c>
      <c r="M154" s="5">
        <v>0</v>
      </c>
      <c r="N154" s="5">
        <v>4</v>
      </c>
      <c r="O154" s="5">
        <v>2</v>
      </c>
      <c r="P154" s="5">
        <v>9</v>
      </c>
      <c r="Q154" s="5">
        <v>0</v>
      </c>
      <c r="R154" s="5">
        <v>11</v>
      </c>
      <c r="S154" s="5">
        <v>1</v>
      </c>
    </row>
    <row r="155" spans="1:19" ht="15.9" customHeight="1" x14ac:dyDescent="0.3">
      <c r="A155" s="4">
        <v>11660008</v>
      </c>
      <c r="B155" s="4" t="s">
        <v>166</v>
      </c>
      <c r="C155" s="2">
        <v>15</v>
      </c>
      <c r="D155" s="2">
        <v>0</v>
      </c>
      <c r="E155" s="2">
        <v>15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5</v>
      </c>
      <c r="Q155" s="5">
        <v>0</v>
      </c>
      <c r="R155" s="5">
        <v>10</v>
      </c>
      <c r="S155" s="5">
        <v>0</v>
      </c>
    </row>
    <row r="156" spans="1:19" ht="15.9" customHeight="1" x14ac:dyDescent="0.3">
      <c r="A156" s="4">
        <v>11660009</v>
      </c>
      <c r="B156" s="4" t="s">
        <v>167</v>
      </c>
      <c r="C156" s="2">
        <v>55</v>
      </c>
      <c r="D156" s="2">
        <v>3</v>
      </c>
      <c r="E156" s="2">
        <v>58</v>
      </c>
      <c r="F156" s="5">
        <v>0</v>
      </c>
      <c r="G156" s="5">
        <v>0</v>
      </c>
      <c r="H156" s="5">
        <v>2</v>
      </c>
      <c r="I156" s="5">
        <v>0</v>
      </c>
      <c r="J156" s="5">
        <v>5</v>
      </c>
      <c r="K156" s="5">
        <v>0</v>
      </c>
      <c r="L156" s="5">
        <v>2</v>
      </c>
      <c r="M156" s="5">
        <v>0</v>
      </c>
      <c r="N156" s="5">
        <v>4</v>
      </c>
      <c r="O156" s="5">
        <v>0</v>
      </c>
      <c r="P156" s="5">
        <v>17</v>
      </c>
      <c r="Q156" s="5">
        <v>2</v>
      </c>
      <c r="R156" s="5">
        <v>25</v>
      </c>
      <c r="S156" s="5">
        <v>1</v>
      </c>
    </row>
    <row r="157" spans="1:19" ht="15.9" customHeight="1" x14ac:dyDescent="0.3">
      <c r="A157" s="4">
        <v>11660011</v>
      </c>
      <c r="B157" s="4" t="s">
        <v>168</v>
      </c>
      <c r="C157" s="2">
        <v>26</v>
      </c>
      <c r="D157" s="2">
        <v>3</v>
      </c>
      <c r="E157" s="2">
        <v>29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1</v>
      </c>
      <c r="M157" s="5">
        <v>0</v>
      </c>
      <c r="N157" s="5">
        <v>1</v>
      </c>
      <c r="O157" s="5">
        <v>0</v>
      </c>
      <c r="P157" s="5">
        <v>6</v>
      </c>
      <c r="Q157" s="5">
        <v>0</v>
      </c>
      <c r="R157" s="5">
        <v>18</v>
      </c>
      <c r="S157" s="5">
        <v>3</v>
      </c>
    </row>
    <row r="158" spans="1:19" ht="15.9" customHeight="1" x14ac:dyDescent="0.3">
      <c r="A158" s="4">
        <v>11660019</v>
      </c>
      <c r="B158" s="4" t="s">
        <v>169</v>
      </c>
      <c r="C158" s="2">
        <v>16</v>
      </c>
      <c r="D158" s="2">
        <v>1</v>
      </c>
      <c r="E158" s="2">
        <v>17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0</v>
      </c>
      <c r="L158" s="5">
        <v>0</v>
      </c>
      <c r="M158" s="5">
        <v>0</v>
      </c>
      <c r="N158" s="5">
        <v>3</v>
      </c>
      <c r="O158" s="5">
        <v>0</v>
      </c>
      <c r="P158" s="5">
        <v>6</v>
      </c>
      <c r="Q158" s="5">
        <v>1</v>
      </c>
      <c r="R158" s="5">
        <v>6</v>
      </c>
      <c r="S158" s="5">
        <v>0</v>
      </c>
    </row>
    <row r="159" spans="1:19" ht="15.9" customHeight="1" x14ac:dyDescent="0.3">
      <c r="A159" s="4">
        <v>11660020</v>
      </c>
      <c r="B159" s="4" t="s">
        <v>170</v>
      </c>
      <c r="C159" s="2">
        <v>26</v>
      </c>
      <c r="D159" s="2">
        <v>3</v>
      </c>
      <c r="E159" s="2">
        <v>29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3</v>
      </c>
      <c r="M159" s="5">
        <v>0</v>
      </c>
      <c r="N159" s="5">
        <v>1</v>
      </c>
      <c r="O159" s="5">
        <v>1</v>
      </c>
      <c r="P159" s="5">
        <v>4</v>
      </c>
      <c r="Q159" s="5">
        <v>1</v>
      </c>
      <c r="R159" s="5">
        <v>18</v>
      </c>
      <c r="S159" s="5">
        <v>1</v>
      </c>
    </row>
    <row r="160" spans="1:19" ht="15.9" customHeight="1" x14ac:dyDescent="0.3">
      <c r="A160" s="4">
        <v>11660021</v>
      </c>
      <c r="B160" s="4" t="s">
        <v>171</v>
      </c>
      <c r="C160" s="2">
        <v>18</v>
      </c>
      <c r="D160" s="2">
        <v>0</v>
      </c>
      <c r="E160" s="2">
        <v>18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1</v>
      </c>
      <c r="M160" s="5">
        <v>0</v>
      </c>
      <c r="N160" s="5">
        <v>4</v>
      </c>
      <c r="O160" s="5">
        <v>0</v>
      </c>
      <c r="P160" s="5">
        <v>3</v>
      </c>
      <c r="Q160" s="5">
        <v>0</v>
      </c>
      <c r="R160" s="5">
        <v>10</v>
      </c>
      <c r="S160" s="5">
        <v>0</v>
      </c>
    </row>
    <row r="161" spans="1:19" ht="15.9" customHeight="1" x14ac:dyDescent="0.3">
      <c r="A161" s="4">
        <v>11660031</v>
      </c>
      <c r="B161" s="4" t="s">
        <v>172</v>
      </c>
      <c r="C161" s="2">
        <v>12</v>
      </c>
      <c r="D161" s="2">
        <v>0</v>
      </c>
      <c r="E161" s="2">
        <v>12</v>
      </c>
      <c r="F161" s="5">
        <v>0</v>
      </c>
      <c r="G161" s="5">
        <v>0</v>
      </c>
      <c r="H161" s="5">
        <v>0</v>
      </c>
      <c r="I161" s="5">
        <v>0</v>
      </c>
      <c r="J161" s="5">
        <v>1</v>
      </c>
      <c r="K161" s="5">
        <v>0</v>
      </c>
      <c r="L161" s="5">
        <v>1</v>
      </c>
      <c r="M161" s="5">
        <v>0</v>
      </c>
      <c r="N161" s="5">
        <v>2</v>
      </c>
      <c r="O161" s="5">
        <v>0</v>
      </c>
      <c r="P161" s="5">
        <v>1</v>
      </c>
      <c r="Q161" s="5">
        <v>0</v>
      </c>
      <c r="R161" s="5">
        <v>7</v>
      </c>
      <c r="S161" s="5">
        <v>0</v>
      </c>
    </row>
    <row r="162" spans="1:19" ht="15.9" customHeight="1" x14ac:dyDescent="0.3">
      <c r="A162" s="4">
        <v>11660032</v>
      </c>
      <c r="B162" s="4" t="s">
        <v>173</v>
      </c>
      <c r="C162" s="2">
        <v>22</v>
      </c>
      <c r="D162" s="2">
        <v>1</v>
      </c>
      <c r="E162" s="2">
        <v>23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2</v>
      </c>
      <c r="M162" s="5">
        <v>0</v>
      </c>
      <c r="N162" s="5">
        <v>1</v>
      </c>
      <c r="O162" s="5">
        <v>0</v>
      </c>
      <c r="P162" s="5">
        <v>6</v>
      </c>
      <c r="Q162" s="5">
        <v>0</v>
      </c>
      <c r="R162" s="5">
        <v>13</v>
      </c>
      <c r="S162" s="5">
        <v>1</v>
      </c>
    </row>
    <row r="163" spans="1:19" ht="15.9" customHeight="1" x14ac:dyDescent="0.3">
      <c r="A163" s="4">
        <v>11660038</v>
      </c>
      <c r="B163" s="4" t="s">
        <v>174</v>
      </c>
      <c r="C163" s="2">
        <v>14</v>
      </c>
      <c r="D163" s="2">
        <v>1</v>
      </c>
      <c r="E163" s="2">
        <v>15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1</v>
      </c>
      <c r="Q163" s="5">
        <v>1</v>
      </c>
      <c r="R163" s="5">
        <v>13</v>
      </c>
      <c r="S163" s="5">
        <v>0</v>
      </c>
    </row>
    <row r="164" spans="1:19" ht="15.9" customHeight="1" x14ac:dyDescent="0.3">
      <c r="A164" s="4">
        <v>11660041</v>
      </c>
      <c r="B164" s="4" t="s">
        <v>175</v>
      </c>
      <c r="C164" s="2">
        <v>18</v>
      </c>
      <c r="D164" s="2">
        <v>1</v>
      </c>
      <c r="E164" s="2">
        <v>19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0</v>
      </c>
      <c r="L164" s="5">
        <v>1</v>
      </c>
      <c r="M164" s="5">
        <v>0</v>
      </c>
      <c r="N164" s="5">
        <v>2</v>
      </c>
      <c r="O164" s="5">
        <v>0</v>
      </c>
      <c r="P164" s="5">
        <v>8</v>
      </c>
      <c r="Q164" s="5">
        <v>0</v>
      </c>
      <c r="R164" s="5">
        <v>6</v>
      </c>
      <c r="S164" s="5">
        <v>1</v>
      </c>
    </row>
    <row r="165" spans="1:19" ht="15.9" customHeight="1" x14ac:dyDescent="0.3">
      <c r="A165" s="4">
        <v>11810001</v>
      </c>
      <c r="B165" s="4" t="s">
        <v>183</v>
      </c>
      <c r="C165" s="2">
        <v>72</v>
      </c>
      <c r="D165" s="2">
        <v>4</v>
      </c>
      <c r="E165" s="2">
        <v>76</v>
      </c>
      <c r="F165" s="5">
        <v>2</v>
      </c>
      <c r="G165" s="5">
        <v>0</v>
      </c>
      <c r="H165" s="5">
        <v>8</v>
      </c>
      <c r="I165" s="5">
        <v>0</v>
      </c>
      <c r="J165" s="5">
        <v>6</v>
      </c>
      <c r="K165" s="5">
        <v>2</v>
      </c>
      <c r="L165" s="5">
        <v>8</v>
      </c>
      <c r="M165" s="5">
        <v>0</v>
      </c>
      <c r="N165" s="5">
        <v>4</v>
      </c>
      <c r="O165" s="5">
        <v>0</v>
      </c>
      <c r="P165" s="5">
        <v>23</v>
      </c>
      <c r="Q165" s="5">
        <v>1</v>
      </c>
      <c r="R165" s="5">
        <v>21</v>
      </c>
      <c r="S165" s="5">
        <v>1</v>
      </c>
    </row>
    <row r="166" spans="1:19" ht="15.9" customHeight="1" x14ac:dyDescent="0.3">
      <c r="A166" s="4">
        <v>11810003</v>
      </c>
      <c r="B166" s="4" t="s">
        <v>80</v>
      </c>
      <c r="C166" s="2">
        <v>11</v>
      </c>
      <c r="D166" s="2">
        <v>0</v>
      </c>
      <c r="E166" s="2">
        <v>11</v>
      </c>
      <c r="F166" s="5">
        <v>1</v>
      </c>
      <c r="G166" s="5">
        <v>0</v>
      </c>
      <c r="H166" s="5">
        <v>2</v>
      </c>
      <c r="I166" s="5">
        <v>0</v>
      </c>
      <c r="J166" s="5">
        <v>3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4</v>
      </c>
      <c r="S166" s="5">
        <v>0</v>
      </c>
    </row>
    <row r="167" spans="1:19" ht="15.9" customHeight="1" x14ac:dyDescent="0.3">
      <c r="A167" s="4">
        <v>11810008</v>
      </c>
      <c r="B167" s="4" t="s">
        <v>81</v>
      </c>
      <c r="C167" s="2">
        <v>15</v>
      </c>
      <c r="D167" s="2">
        <v>3</v>
      </c>
      <c r="E167" s="2">
        <v>18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1</v>
      </c>
      <c r="M167" s="5">
        <v>0</v>
      </c>
      <c r="N167" s="5">
        <v>2</v>
      </c>
      <c r="O167" s="5">
        <v>0</v>
      </c>
      <c r="P167" s="5">
        <v>2</v>
      </c>
      <c r="Q167" s="5">
        <v>0</v>
      </c>
      <c r="R167" s="5">
        <v>10</v>
      </c>
      <c r="S167" s="5">
        <v>3</v>
      </c>
    </row>
    <row r="168" spans="1:19" ht="15.9" customHeight="1" x14ac:dyDescent="0.3">
      <c r="A168" s="4">
        <v>11810013</v>
      </c>
      <c r="B168" s="4" t="s">
        <v>82</v>
      </c>
      <c r="C168" s="2">
        <v>12</v>
      </c>
      <c r="D168" s="2">
        <v>3</v>
      </c>
      <c r="E168" s="2">
        <v>15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1</v>
      </c>
      <c r="L168" s="5">
        <v>0</v>
      </c>
      <c r="M168" s="5">
        <v>0</v>
      </c>
      <c r="N168" s="5">
        <v>1</v>
      </c>
      <c r="O168" s="5">
        <v>0</v>
      </c>
      <c r="P168" s="5">
        <v>4</v>
      </c>
      <c r="Q168" s="5">
        <v>0</v>
      </c>
      <c r="R168" s="5">
        <v>7</v>
      </c>
      <c r="S168" s="5">
        <v>2</v>
      </c>
    </row>
    <row r="169" spans="1:19" ht="15.9" customHeight="1" x14ac:dyDescent="0.3">
      <c r="A169" s="4">
        <v>11810015</v>
      </c>
      <c r="B169" s="4" t="s">
        <v>83</v>
      </c>
      <c r="C169" s="2">
        <v>53</v>
      </c>
      <c r="D169" s="2">
        <v>7</v>
      </c>
      <c r="E169" s="2">
        <v>60</v>
      </c>
      <c r="F169" s="5">
        <v>2</v>
      </c>
      <c r="G169" s="5">
        <v>1</v>
      </c>
      <c r="H169" s="5">
        <v>8</v>
      </c>
      <c r="I169" s="5">
        <v>2</v>
      </c>
      <c r="J169" s="5">
        <v>13</v>
      </c>
      <c r="K169" s="5">
        <v>1</v>
      </c>
      <c r="L169" s="5">
        <v>7</v>
      </c>
      <c r="M169" s="5">
        <v>2</v>
      </c>
      <c r="N169" s="5">
        <v>3</v>
      </c>
      <c r="O169" s="5">
        <v>0</v>
      </c>
      <c r="P169" s="5">
        <v>7</v>
      </c>
      <c r="Q169" s="5">
        <v>0</v>
      </c>
      <c r="R169" s="5">
        <v>13</v>
      </c>
      <c r="S169" s="5">
        <v>1</v>
      </c>
    </row>
    <row r="170" spans="1:19" ht="15.9" customHeight="1" x14ac:dyDescent="0.3">
      <c r="A170" s="4">
        <v>11810024</v>
      </c>
      <c r="B170" s="4" t="s">
        <v>84</v>
      </c>
      <c r="C170" s="2">
        <v>25</v>
      </c>
      <c r="D170" s="2">
        <v>3</v>
      </c>
      <c r="E170" s="2">
        <v>28</v>
      </c>
      <c r="F170" s="5">
        <v>0</v>
      </c>
      <c r="G170" s="5">
        <v>0</v>
      </c>
      <c r="H170" s="5">
        <v>1</v>
      </c>
      <c r="I170" s="5">
        <v>0</v>
      </c>
      <c r="J170" s="5">
        <v>2</v>
      </c>
      <c r="K170" s="5">
        <v>0</v>
      </c>
      <c r="L170" s="5">
        <v>2</v>
      </c>
      <c r="M170" s="5">
        <v>0</v>
      </c>
      <c r="N170" s="5">
        <v>2</v>
      </c>
      <c r="O170" s="5">
        <v>0</v>
      </c>
      <c r="P170" s="5">
        <v>5</v>
      </c>
      <c r="Q170" s="5">
        <v>1</v>
      </c>
      <c r="R170" s="5">
        <v>13</v>
      </c>
      <c r="S170" s="5">
        <v>2</v>
      </c>
    </row>
    <row r="171" spans="1:19" ht="15.9" customHeight="1" x14ac:dyDescent="0.3">
      <c r="A171" s="4">
        <v>11810028</v>
      </c>
      <c r="B171" s="4" t="s">
        <v>85</v>
      </c>
      <c r="C171" s="2">
        <v>38</v>
      </c>
      <c r="D171" s="2">
        <v>2</v>
      </c>
      <c r="E171" s="2">
        <v>40</v>
      </c>
      <c r="F171" s="5">
        <v>0</v>
      </c>
      <c r="G171" s="5">
        <v>0</v>
      </c>
      <c r="H171" s="5">
        <v>1</v>
      </c>
      <c r="I171" s="5">
        <v>0</v>
      </c>
      <c r="J171" s="5">
        <v>1</v>
      </c>
      <c r="K171" s="5">
        <v>1</v>
      </c>
      <c r="L171" s="5">
        <v>5</v>
      </c>
      <c r="M171" s="5">
        <v>0</v>
      </c>
      <c r="N171" s="5">
        <v>5</v>
      </c>
      <c r="O171" s="5">
        <v>0</v>
      </c>
      <c r="P171" s="5">
        <v>8</v>
      </c>
      <c r="Q171" s="5">
        <v>0</v>
      </c>
      <c r="R171" s="5">
        <v>18</v>
      </c>
      <c r="S171" s="5">
        <v>1</v>
      </c>
    </row>
    <row r="172" spans="1:19" ht="15.9" customHeight="1" x14ac:dyDescent="0.3">
      <c r="A172" s="4">
        <v>11810030</v>
      </c>
      <c r="B172" s="4" t="s">
        <v>86</v>
      </c>
      <c r="C172" s="2">
        <v>23</v>
      </c>
      <c r="D172" s="2">
        <v>4</v>
      </c>
      <c r="E172" s="2">
        <v>27</v>
      </c>
      <c r="F172" s="5">
        <v>0</v>
      </c>
      <c r="G172" s="5">
        <v>0</v>
      </c>
      <c r="H172" s="5">
        <v>0</v>
      </c>
      <c r="I172" s="5">
        <v>0</v>
      </c>
      <c r="J172" s="5">
        <v>1</v>
      </c>
      <c r="K172" s="5">
        <v>0</v>
      </c>
      <c r="L172" s="5">
        <v>2</v>
      </c>
      <c r="M172" s="5">
        <v>0</v>
      </c>
      <c r="N172" s="5">
        <v>3</v>
      </c>
      <c r="O172" s="5">
        <v>0</v>
      </c>
      <c r="P172" s="5">
        <v>8</v>
      </c>
      <c r="Q172" s="5">
        <v>2</v>
      </c>
      <c r="R172" s="5">
        <v>9</v>
      </c>
      <c r="S172" s="5">
        <v>2</v>
      </c>
    </row>
    <row r="173" spans="1:19" ht="15.9" customHeight="1" x14ac:dyDescent="0.3">
      <c r="A173" s="4">
        <v>11810033</v>
      </c>
      <c r="B173" s="4" t="s">
        <v>87</v>
      </c>
      <c r="C173" s="2">
        <v>20</v>
      </c>
      <c r="D173" s="2">
        <v>2</v>
      </c>
      <c r="E173" s="2">
        <v>22</v>
      </c>
      <c r="F173" s="5">
        <v>0</v>
      </c>
      <c r="G173" s="5">
        <v>0</v>
      </c>
      <c r="H173" s="5">
        <v>1</v>
      </c>
      <c r="I173" s="5">
        <v>0</v>
      </c>
      <c r="J173" s="5">
        <v>1</v>
      </c>
      <c r="K173" s="5">
        <v>0</v>
      </c>
      <c r="L173" s="5">
        <v>4</v>
      </c>
      <c r="M173" s="5">
        <v>0</v>
      </c>
      <c r="N173" s="5">
        <v>1</v>
      </c>
      <c r="O173" s="5">
        <v>0</v>
      </c>
      <c r="P173" s="5">
        <v>3</v>
      </c>
      <c r="Q173" s="5">
        <v>0</v>
      </c>
      <c r="R173" s="5">
        <v>10</v>
      </c>
      <c r="S173" s="5">
        <v>2</v>
      </c>
    </row>
    <row r="174" spans="1:19" ht="15.9" customHeight="1" x14ac:dyDescent="0.3">
      <c r="A174" s="4">
        <v>11820007</v>
      </c>
      <c r="B174" s="4" t="s">
        <v>88</v>
      </c>
      <c r="C174" s="2">
        <v>35</v>
      </c>
      <c r="D174" s="2">
        <v>1</v>
      </c>
      <c r="E174" s="2">
        <v>36</v>
      </c>
      <c r="F174" s="5">
        <v>0</v>
      </c>
      <c r="G174" s="5">
        <v>0</v>
      </c>
      <c r="H174" s="5">
        <v>3</v>
      </c>
      <c r="I174" s="5">
        <v>0</v>
      </c>
      <c r="J174" s="5">
        <v>5</v>
      </c>
      <c r="K174" s="5">
        <v>0</v>
      </c>
      <c r="L174" s="5">
        <v>5</v>
      </c>
      <c r="M174" s="5">
        <v>0</v>
      </c>
      <c r="N174" s="5">
        <v>2</v>
      </c>
      <c r="O174" s="5">
        <v>0</v>
      </c>
      <c r="P174" s="5">
        <v>6</v>
      </c>
      <c r="Q174" s="5">
        <v>1</v>
      </c>
      <c r="R174" s="5">
        <v>14</v>
      </c>
      <c r="S174" s="5">
        <v>0</v>
      </c>
    </row>
    <row r="175" spans="1:19" ht="15.9" customHeight="1" x14ac:dyDescent="0.3">
      <c r="A175" s="4">
        <v>11820008</v>
      </c>
      <c r="B175" s="4" t="s">
        <v>89</v>
      </c>
      <c r="C175" s="2">
        <v>62</v>
      </c>
      <c r="D175" s="2">
        <v>7</v>
      </c>
      <c r="E175" s="2">
        <v>69</v>
      </c>
      <c r="F175" s="5">
        <v>1</v>
      </c>
      <c r="G175" s="5">
        <v>1</v>
      </c>
      <c r="H175" s="5">
        <v>6</v>
      </c>
      <c r="I175" s="5">
        <v>0</v>
      </c>
      <c r="J175" s="5">
        <v>9</v>
      </c>
      <c r="K175" s="5">
        <v>0</v>
      </c>
      <c r="L175" s="5">
        <v>11</v>
      </c>
      <c r="M175" s="5">
        <v>2</v>
      </c>
      <c r="N175" s="5">
        <v>12</v>
      </c>
      <c r="O175" s="5">
        <v>1</v>
      </c>
      <c r="P175" s="5">
        <v>13</v>
      </c>
      <c r="Q175" s="5">
        <v>2</v>
      </c>
      <c r="R175" s="5">
        <v>10</v>
      </c>
      <c r="S175" s="5">
        <v>1</v>
      </c>
    </row>
    <row r="176" spans="1:19" ht="15.9" customHeight="1" x14ac:dyDescent="0.3">
      <c r="A176" s="4">
        <v>11820011</v>
      </c>
      <c r="B176" s="4" t="s">
        <v>90</v>
      </c>
      <c r="C176" s="2">
        <v>33</v>
      </c>
      <c r="D176" s="2">
        <v>2</v>
      </c>
      <c r="E176" s="2">
        <v>35</v>
      </c>
      <c r="F176" s="5">
        <v>1</v>
      </c>
      <c r="G176" s="5">
        <v>0</v>
      </c>
      <c r="H176" s="5">
        <v>3</v>
      </c>
      <c r="I176" s="5">
        <v>0</v>
      </c>
      <c r="J176" s="5">
        <v>1</v>
      </c>
      <c r="K176" s="5">
        <v>0</v>
      </c>
      <c r="L176" s="5">
        <v>1</v>
      </c>
      <c r="M176" s="5">
        <v>1</v>
      </c>
      <c r="N176" s="5">
        <v>0</v>
      </c>
      <c r="O176" s="5">
        <v>0</v>
      </c>
      <c r="P176" s="5">
        <v>4</v>
      </c>
      <c r="Q176" s="5">
        <v>0</v>
      </c>
      <c r="R176" s="5">
        <v>23</v>
      </c>
      <c r="S176" s="5">
        <v>1</v>
      </c>
    </row>
    <row r="177" spans="1:19" ht="15.9" customHeight="1" x14ac:dyDescent="0.3">
      <c r="A177" s="4">
        <v>11820018</v>
      </c>
      <c r="B177" s="4" t="s">
        <v>91</v>
      </c>
      <c r="C177" s="2">
        <v>51</v>
      </c>
      <c r="D177" s="2">
        <v>2</v>
      </c>
      <c r="E177" s="2">
        <v>53</v>
      </c>
      <c r="F177" s="5">
        <v>2</v>
      </c>
      <c r="G177" s="5">
        <v>0</v>
      </c>
      <c r="H177" s="5">
        <v>4</v>
      </c>
      <c r="I177" s="5">
        <v>0</v>
      </c>
      <c r="J177" s="5">
        <v>12</v>
      </c>
      <c r="K177" s="5">
        <v>0</v>
      </c>
      <c r="L177" s="5">
        <v>7</v>
      </c>
      <c r="M177" s="5">
        <v>0</v>
      </c>
      <c r="N177" s="5">
        <v>11</v>
      </c>
      <c r="O177" s="5">
        <v>0</v>
      </c>
      <c r="P177" s="5">
        <v>6</v>
      </c>
      <c r="Q177" s="5">
        <v>1</v>
      </c>
      <c r="R177" s="5">
        <v>9</v>
      </c>
      <c r="S177" s="5">
        <v>1</v>
      </c>
    </row>
    <row r="178" spans="1:19" ht="15.9" customHeight="1" x14ac:dyDescent="0.3">
      <c r="A178" s="4">
        <v>11820026</v>
      </c>
      <c r="B178" s="4" t="s">
        <v>92</v>
      </c>
      <c r="C178" s="2">
        <v>15</v>
      </c>
      <c r="D178" s="2">
        <v>1</v>
      </c>
      <c r="E178" s="2">
        <v>16</v>
      </c>
      <c r="F178" s="5">
        <v>0</v>
      </c>
      <c r="G178" s="5">
        <v>0</v>
      </c>
      <c r="H178" s="5">
        <v>1</v>
      </c>
      <c r="I178" s="5">
        <v>0</v>
      </c>
      <c r="J178" s="5">
        <v>1</v>
      </c>
      <c r="K178" s="5">
        <v>0</v>
      </c>
      <c r="L178" s="5">
        <v>2</v>
      </c>
      <c r="M178" s="5">
        <v>0</v>
      </c>
      <c r="N178" s="5">
        <v>0</v>
      </c>
      <c r="O178" s="5">
        <v>0</v>
      </c>
      <c r="P178" s="5">
        <v>2</v>
      </c>
      <c r="Q178" s="5">
        <v>1</v>
      </c>
      <c r="R178" s="5">
        <v>9</v>
      </c>
      <c r="S178" s="5">
        <v>0</v>
      </c>
    </row>
    <row r="179" spans="1:19" ht="15.9" customHeight="1" x14ac:dyDescent="0.3">
      <c r="A179" s="4">
        <v>11820027</v>
      </c>
      <c r="B179" s="4" t="s">
        <v>93</v>
      </c>
      <c r="C179" s="2">
        <v>11</v>
      </c>
      <c r="D179" s="2">
        <v>0</v>
      </c>
      <c r="E179" s="2">
        <v>11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3</v>
      </c>
      <c r="M179" s="5">
        <v>0</v>
      </c>
      <c r="N179" s="5">
        <v>0</v>
      </c>
      <c r="O179" s="5">
        <v>0</v>
      </c>
      <c r="P179" s="5">
        <v>2</v>
      </c>
      <c r="Q179" s="5">
        <v>0</v>
      </c>
      <c r="R179" s="5">
        <v>6</v>
      </c>
      <c r="S179" s="5">
        <v>0</v>
      </c>
    </row>
    <row r="180" spans="1:19" ht="15.9" customHeight="1" x14ac:dyDescent="0.3">
      <c r="A180" s="4">
        <v>11820031</v>
      </c>
      <c r="B180" s="4" t="s">
        <v>94</v>
      </c>
      <c r="C180" s="2">
        <v>12</v>
      </c>
      <c r="D180" s="2">
        <v>5</v>
      </c>
      <c r="E180" s="2">
        <v>17</v>
      </c>
      <c r="F180" s="5">
        <v>0</v>
      </c>
      <c r="G180" s="5">
        <v>0</v>
      </c>
      <c r="H180" s="5">
        <v>2</v>
      </c>
      <c r="I180" s="5">
        <v>0</v>
      </c>
      <c r="J180" s="5">
        <v>0</v>
      </c>
      <c r="K180" s="5">
        <v>0</v>
      </c>
      <c r="L180" s="5">
        <v>3</v>
      </c>
      <c r="M180" s="5">
        <v>0</v>
      </c>
      <c r="N180" s="5">
        <v>2</v>
      </c>
      <c r="O180" s="5">
        <v>0</v>
      </c>
      <c r="P180" s="5">
        <v>0</v>
      </c>
      <c r="Q180" s="5">
        <v>0</v>
      </c>
      <c r="R180" s="5">
        <v>5</v>
      </c>
      <c r="S180" s="5">
        <v>5</v>
      </c>
    </row>
    <row r="181" spans="1:19" ht="15.9" customHeight="1" x14ac:dyDescent="0.3">
      <c r="A181" s="4">
        <v>11820032</v>
      </c>
      <c r="B181" s="4" t="s">
        <v>95</v>
      </c>
      <c r="C181" s="2">
        <v>17</v>
      </c>
      <c r="D181" s="2">
        <v>2</v>
      </c>
      <c r="E181" s="2">
        <v>19</v>
      </c>
      <c r="F181" s="5">
        <v>0</v>
      </c>
      <c r="G181" s="5">
        <v>0</v>
      </c>
      <c r="H181" s="5">
        <v>0</v>
      </c>
      <c r="I181" s="5">
        <v>0</v>
      </c>
      <c r="J181" s="5">
        <v>3</v>
      </c>
      <c r="K181" s="5">
        <v>0</v>
      </c>
      <c r="L181" s="5">
        <v>2</v>
      </c>
      <c r="M181" s="5">
        <v>1</v>
      </c>
      <c r="N181" s="5">
        <v>1</v>
      </c>
      <c r="O181" s="5">
        <v>0</v>
      </c>
      <c r="P181" s="5">
        <v>3</v>
      </c>
      <c r="Q181" s="5">
        <v>0</v>
      </c>
      <c r="R181" s="5">
        <v>8</v>
      </c>
      <c r="S181" s="5">
        <v>1</v>
      </c>
    </row>
    <row r="182" spans="1:19" ht="15.9" customHeight="1" x14ac:dyDescent="0.3">
      <c r="A182" s="4">
        <v>11820034</v>
      </c>
      <c r="B182" s="4" t="s">
        <v>96</v>
      </c>
      <c r="C182" s="2">
        <v>14</v>
      </c>
      <c r="D182" s="2">
        <v>0</v>
      </c>
      <c r="E182" s="2">
        <v>14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3</v>
      </c>
      <c r="M182" s="5">
        <v>0</v>
      </c>
      <c r="N182" s="5">
        <v>3</v>
      </c>
      <c r="O182" s="5">
        <v>0</v>
      </c>
      <c r="P182" s="5">
        <v>3</v>
      </c>
      <c r="Q182" s="5">
        <v>0</v>
      </c>
      <c r="R182" s="5">
        <v>5</v>
      </c>
      <c r="S182" s="5">
        <v>0</v>
      </c>
    </row>
    <row r="183" spans="1:19" ht="15.9" customHeight="1" x14ac:dyDescent="0.3">
      <c r="A183" s="4">
        <v>11820035</v>
      </c>
      <c r="B183" s="4" t="s">
        <v>97</v>
      </c>
      <c r="C183" s="2">
        <v>6</v>
      </c>
      <c r="D183" s="2">
        <v>1</v>
      </c>
      <c r="E183" s="2">
        <v>7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2</v>
      </c>
      <c r="Q183" s="5">
        <v>0</v>
      </c>
      <c r="R183" s="5">
        <v>4</v>
      </c>
      <c r="S183" s="5">
        <v>1</v>
      </c>
    </row>
    <row r="184" spans="1:19" x14ac:dyDescent="0.3">
      <c r="A184" s="6" t="s">
        <v>184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2055A-D5BC-456A-87C6-2F81A77162BF}">
  <sheetPr codeName="Feuil10"/>
  <dimension ref="A1:S183"/>
  <sheetViews>
    <sheetView showGridLines="0" workbookViewId="0">
      <selection activeCell="B6" sqref="B6"/>
    </sheetView>
  </sheetViews>
  <sheetFormatPr baseColWidth="10" defaultRowHeight="14.4" x14ac:dyDescent="0.3"/>
  <cols>
    <col min="1" max="1" width="5.59765625" style="1" customWidth="1"/>
    <col min="2" max="2" width="21.19921875" style="1" bestFit="1" customWidth="1"/>
    <col min="3" max="5" width="4.09765625" style="1" customWidth="1"/>
    <col min="6" max="7" width="3.5" style="1" customWidth="1"/>
    <col min="8" max="9" width="3.69921875" style="1" customWidth="1"/>
    <col min="10" max="10" width="3.5" style="1" customWidth="1"/>
    <col min="11" max="11" width="2.69921875" style="1" customWidth="1"/>
    <col min="12" max="12" width="3.3984375" style="1" customWidth="1"/>
    <col min="13" max="13" width="2.59765625" style="1" customWidth="1"/>
    <col min="14" max="14" width="3.3984375" style="1" customWidth="1"/>
    <col min="15" max="15" width="2.59765625" style="1" customWidth="1"/>
    <col min="16" max="16" width="4.09765625" style="1" customWidth="1"/>
    <col min="17" max="17" width="3.3984375" style="1" customWidth="1"/>
    <col min="18" max="18" width="4.09765625" style="1" customWidth="1"/>
    <col min="19" max="19" width="3.3984375" style="1" customWidth="1"/>
    <col min="20" max="256" width="11" style="1"/>
    <col min="257" max="257" width="5.59765625" style="1" customWidth="1"/>
    <col min="258" max="258" width="21.19921875" style="1" bestFit="1" customWidth="1"/>
    <col min="259" max="261" width="4.09765625" style="1" customWidth="1"/>
    <col min="262" max="263" width="3.5" style="1" customWidth="1"/>
    <col min="264" max="265" width="3.69921875" style="1" customWidth="1"/>
    <col min="266" max="266" width="3.5" style="1" customWidth="1"/>
    <col min="267" max="267" width="2.69921875" style="1" customWidth="1"/>
    <col min="268" max="268" width="3.3984375" style="1" customWidth="1"/>
    <col min="269" max="269" width="2.59765625" style="1" customWidth="1"/>
    <col min="270" max="270" width="3.3984375" style="1" customWidth="1"/>
    <col min="271" max="271" width="2.59765625" style="1" customWidth="1"/>
    <col min="272" max="272" width="4.09765625" style="1" customWidth="1"/>
    <col min="273" max="273" width="3.3984375" style="1" customWidth="1"/>
    <col min="274" max="274" width="4.09765625" style="1" customWidth="1"/>
    <col min="275" max="275" width="3.3984375" style="1" customWidth="1"/>
    <col min="276" max="512" width="11" style="1"/>
    <col min="513" max="513" width="5.59765625" style="1" customWidth="1"/>
    <col min="514" max="514" width="21.19921875" style="1" bestFit="1" customWidth="1"/>
    <col min="515" max="517" width="4.09765625" style="1" customWidth="1"/>
    <col min="518" max="519" width="3.5" style="1" customWidth="1"/>
    <col min="520" max="521" width="3.69921875" style="1" customWidth="1"/>
    <col min="522" max="522" width="3.5" style="1" customWidth="1"/>
    <col min="523" max="523" width="2.69921875" style="1" customWidth="1"/>
    <col min="524" max="524" width="3.3984375" style="1" customWidth="1"/>
    <col min="525" max="525" width="2.59765625" style="1" customWidth="1"/>
    <col min="526" max="526" width="3.3984375" style="1" customWidth="1"/>
    <col min="527" max="527" width="2.59765625" style="1" customWidth="1"/>
    <col min="528" max="528" width="4.09765625" style="1" customWidth="1"/>
    <col min="529" max="529" width="3.3984375" style="1" customWidth="1"/>
    <col min="530" max="530" width="4.09765625" style="1" customWidth="1"/>
    <col min="531" max="531" width="3.3984375" style="1" customWidth="1"/>
    <col min="532" max="768" width="11" style="1"/>
    <col min="769" max="769" width="5.59765625" style="1" customWidth="1"/>
    <col min="770" max="770" width="21.19921875" style="1" bestFit="1" customWidth="1"/>
    <col min="771" max="773" width="4.09765625" style="1" customWidth="1"/>
    <col min="774" max="775" width="3.5" style="1" customWidth="1"/>
    <col min="776" max="777" width="3.69921875" style="1" customWidth="1"/>
    <col min="778" max="778" width="3.5" style="1" customWidth="1"/>
    <col min="779" max="779" width="2.69921875" style="1" customWidth="1"/>
    <col min="780" max="780" width="3.3984375" style="1" customWidth="1"/>
    <col min="781" max="781" width="2.59765625" style="1" customWidth="1"/>
    <col min="782" max="782" width="3.3984375" style="1" customWidth="1"/>
    <col min="783" max="783" width="2.59765625" style="1" customWidth="1"/>
    <col min="784" max="784" width="4.09765625" style="1" customWidth="1"/>
    <col min="785" max="785" width="3.3984375" style="1" customWidth="1"/>
    <col min="786" max="786" width="4.09765625" style="1" customWidth="1"/>
    <col min="787" max="787" width="3.3984375" style="1" customWidth="1"/>
    <col min="788" max="1024" width="11" style="1"/>
    <col min="1025" max="1025" width="5.59765625" style="1" customWidth="1"/>
    <col min="1026" max="1026" width="21.19921875" style="1" bestFit="1" customWidth="1"/>
    <col min="1027" max="1029" width="4.09765625" style="1" customWidth="1"/>
    <col min="1030" max="1031" width="3.5" style="1" customWidth="1"/>
    <col min="1032" max="1033" width="3.69921875" style="1" customWidth="1"/>
    <col min="1034" max="1034" width="3.5" style="1" customWidth="1"/>
    <col min="1035" max="1035" width="2.69921875" style="1" customWidth="1"/>
    <col min="1036" max="1036" width="3.3984375" style="1" customWidth="1"/>
    <col min="1037" max="1037" width="2.59765625" style="1" customWidth="1"/>
    <col min="1038" max="1038" width="3.3984375" style="1" customWidth="1"/>
    <col min="1039" max="1039" width="2.59765625" style="1" customWidth="1"/>
    <col min="1040" max="1040" width="4.09765625" style="1" customWidth="1"/>
    <col min="1041" max="1041" width="3.3984375" style="1" customWidth="1"/>
    <col min="1042" max="1042" width="4.09765625" style="1" customWidth="1"/>
    <col min="1043" max="1043" width="3.3984375" style="1" customWidth="1"/>
    <col min="1044" max="1280" width="11" style="1"/>
    <col min="1281" max="1281" width="5.59765625" style="1" customWidth="1"/>
    <col min="1282" max="1282" width="21.19921875" style="1" bestFit="1" customWidth="1"/>
    <col min="1283" max="1285" width="4.09765625" style="1" customWidth="1"/>
    <col min="1286" max="1287" width="3.5" style="1" customWidth="1"/>
    <col min="1288" max="1289" width="3.69921875" style="1" customWidth="1"/>
    <col min="1290" max="1290" width="3.5" style="1" customWidth="1"/>
    <col min="1291" max="1291" width="2.69921875" style="1" customWidth="1"/>
    <col min="1292" max="1292" width="3.3984375" style="1" customWidth="1"/>
    <col min="1293" max="1293" width="2.59765625" style="1" customWidth="1"/>
    <col min="1294" max="1294" width="3.3984375" style="1" customWidth="1"/>
    <col min="1295" max="1295" width="2.59765625" style="1" customWidth="1"/>
    <col min="1296" max="1296" width="4.09765625" style="1" customWidth="1"/>
    <col min="1297" max="1297" width="3.3984375" style="1" customWidth="1"/>
    <col min="1298" max="1298" width="4.09765625" style="1" customWidth="1"/>
    <col min="1299" max="1299" width="3.3984375" style="1" customWidth="1"/>
    <col min="1300" max="1536" width="11" style="1"/>
    <col min="1537" max="1537" width="5.59765625" style="1" customWidth="1"/>
    <col min="1538" max="1538" width="21.19921875" style="1" bestFit="1" customWidth="1"/>
    <col min="1539" max="1541" width="4.09765625" style="1" customWidth="1"/>
    <col min="1542" max="1543" width="3.5" style="1" customWidth="1"/>
    <col min="1544" max="1545" width="3.69921875" style="1" customWidth="1"/>
    <col min="1546" max="1546" width="3.5" style="1" customWidth="1"/>
    <col min="1547" max="1547" width="2.69921875" style="1" customWidth="1"/>
    <col min="1548" max="1548" width="3.3984375" style="1" customWidth="1"/>
    <col min="1549" max="1549" width="2.59765625" style="1" customWidth="1"/>
    <col min="1550" max="1550" width="3.3984375" style="1" customWidth="1"/>
    <col min="1551" max="1551" width="2.59765625" style="1" customWidth="1"/>
    <col min="1552" max="1552" width="4.09765625" style="1" customWidth="1"/>
    <col min="1553" max="1553" width="3.3984375" style="1" customWidth="1"/>
    <col min="1554" max="1554" width="4.09765625" style="1" customWidth="1"/>
    <col min="1555" max="1555" width="3.3984375" style="1" customWidth="1"/>
    <col min="1556" max="1792" width="11" style="1"/>
    <col min="1793" max="1793" width="5.59765625" style="1" customWidth="1"/>
    <col min="1794" max="1794" width="21.19921875" style="1" bestFit="1" customWidth="1"/>
    <col min="1795" max="1797" width="4.09765625" style="1" customWidth="1"/>
    <col min="1798" max="1799" width="3.5" style="1" customWidth="1"/>
    <col min="1800" max="1801" width="3.69921875" style="1" customWidth="1"/>
    <col min="1802" max="1802" width="3.5" style="1" customWidth="1"/>
    <col min="1803" max="1803" width="2.69921875" style="1" customWidth="1"/>
    <col min="1804" max="1804" width="3.3984375" style="1" customWidth="1"/>
    <col min="1805" max="1805" width="2.59765625" style="1" customWidth="1"/>
    <col min="1806" max="1806" width="3.3984375" style="1" customWidth="1"/>
    <col min="1807" max="1807" width="2.59765625" style="1" customWidth="1"/>
    <col min="1808" max="1808" width="4.09765625" style="1" customWidth="1"/>
    <col min="1809" max="1809" width="3.3984375" style="1" customWidth="1"/>
    <col min="1810" max="1810" width="4.09765625" style="1" customWidth="1"/>
    <col min="1811" max="1811" width="3.3984375" style="1" customWidth="1"/>
    <col min="1812" max="2048" width="11" style="1"/>
    <col min="2049" max="2049" width="5.59765625" style="1" customWidth="1"/>
    <col min="2050" max="2050" width="21.19921875" style="1" bestFit="1" customWidth="1"/>
    <col min="2051" max="2053" width="4.09765625" style="1" customWidth="1"/>
    <col min="2054" max="2055" width="3.5" style="1" customWidth="1"/>
    <col min="2056" max="2057" width="3.69921875" style="1" customWidth="1"/>
    <col min="2058" max="2058" width="3.5" style="1" customWidth="1"/>
    <col min="2059" max="2059" width="2.69921875" style="1" customWidth="1"/>
    <col min="2060" max="2060" width="3.3984375" style="1" customWidth="1"/>
    <col min="2061" max="2061" width="2.59765625" style="1" customWidth="1"/>
    <col min="2062" max="2062" width="3.3984375" style="1" customWidth="1"/>
    <col min="2063" max="2063" width="2.59765625" style="1" customWidth="1"/>
    <col min="2064" max="2064" width="4.09765625" style="1" customWidth="1"/>
    <col min="2065" max="2065" width="3.3984375" style="1" customWidth="1"/>
    <col min="2066" max="2066" width="4.09765625" style="1" customWidth="1"/>
    <col min="2067" max="2067" width="3.3984375" style="1" customWidth="1"/>
    <col min="2068" max="2304" width="11" style="1"/>
    <col min="2305" max="2305" width="5.59765625" style="1" customWidth="1"/>
    <col min="2306" max="2306" width="21.19921875" style="1" bestFit="1" customWidth="1"/>
    <col min="2307" max="2309" width="4.09765625" style="1" customWidth="1"/>
    <col min="2310" max="2311" width="3.5" style="1" customWidth="1"/>
    <col min="2312" max="2313" width="3.69921875" style="1" customWidth="1"/>
    <col min="2314" max="2314" width="3.5" style="1" customWidth="1"/>
    <col min="2315" max="2315" width="2.69921875" style="1" customWidth="1"/>
    <col min="2316" max="2316" width="3.3984375" style="1" customWidth="1"/>
    <col min="2317" max="2317" width="2.59765625" style="1" customWidth="1"/>
    <col min="2318" max="2318" width="3.3984375" style="1" customWidth="1"/>
    <col min="2319" max="2319" width="2.59765625" style="1" customWidth="1"/>
    <col min="2320" max="2320" width="4.09765625" style="1" customWidth="1"/>
    <col min="2321" max="2321" width="3.3984375" style="1" customWidth="1"/>
    <col min="2322" max="2322" width="4.09765625" style="1" customWidth="1"/>
    <col min="2323" max="2323" width="3.3984375" style="1" customWidth="1"/>
    <col min="2324" max="2560" width="11" style="1"/>
    <col min="2561" max="2561" width="5.59765625" style="1" customWidth="1"/>
    <col min="2562" max="2562" width="21.19921875" style="1" bestFit="1" customWidth="1"/>
    <col min="2563" max="2565" width="4.09765625" style="1" customWidth="1"/>
    <col min="2566" max="2567" width="3.5" style="1" customWidth="1"/>
    <col min="2568" max="2569" width="3.69921875" style="1" customWidth="1"/>
    <col min="2570" max="2570" width="3.5" style="1" customWidth="1"/>
    <col min="2571" max="2571" width="2.69921875" style="1" customWidth="1"/>
    <col min="2572" max="2572" width="3.3984375" style="1" customWidth="1"/>
    <col min="2573" max="2573" width="2.59765625" style="1" customWidth="1"/>
    <col min="2574" max="2574" width="3.3984375" style="1" customWidth="1"/>
    <col min="2575" max="2575" width="2.59765625" style="1" customWidth="1"/>
    <col min="2576" max="2576" width="4.09765625" style="1" customWidth="1"/>
    <col min="2577" max="2577" width="3.3984375" style="1" customWidth="1"/>
    <col min="2578" max="2578" width="4.09765625" style="1" customWidth="1"/>
    <col min="2579" max="2579" width="3.3984375" style="1" customWidth="1"/>
    <col min="2580" max="2816" width="11" style="1"/>
    <col min="2817" max="2817" width="5.59765625" style="1" customWidth="1"/>
    <col min="2818" max="2818" width="21.19921875" style="1" bestFit="1" customWidth="1"/>
    <col min="2819" max="2821" width="4.09765625" style="1" customWidth="1"/>
    <col min="2822" max="2823" width="3.5" style="1" customWidth="1"/>
    <col min="2824" max="2825" width="3.69921875" style="1" customWidth="1"/>
    <col min="2826" max="2826" width="3.5" style="1" customWidth="1"/>
    <col min="2827" max="2827" width="2.69921875" style="1" customWidth="1"/>
    <col min="2828" max="2828" width="3.3984375" style="1" customWidth="1"/>
    <col min="2829" max="2829" width="2.59765625" style="1" customWidth="1"/>
    <col min="2830" max="2830" width="3.3984375" style="1" customWidth="1"/>
    <col min="2831" max="2831" width="2.59765625" style="1" customWidth="1"/>
    <col min="2832" max="2832" width="4.09765625" style="1" customWidth="1"/>
    <col min="2833" max="2833" width="3.3984375" style="1" customWidth="1"/>
    <col min="2834" max="2834" width="4.09765625" style="1" customWidth="1"/>
    <col min="2835" max="2835" width="3.3984375" style="1" customWidth="1"/>
    <col min="2836" max="3072" width="11" style="1"/>
    <col min="3073" max="3073" width="5.59765625" style="1" customWidth="1"/>
    <col min="3074" max="3074" width="21.19921875" style="1" bestFit="1" customWidth="1"/>
    <col min="3075" max="3077" width="4.09765625" style="1" customWidth="1"/>
    <col min="3078" max="3079" width="3.5" style="1" customWidth="1"/>
    <col min="3080" max="3081" width="3.69921875" style="1" customWidth="1"/>
    <col min="3082" max="3082" width="3.5" style="1" customWidth="1"/>
    <col min="3083" max="3083" width="2.69921875" style="1" customWidth="1"/>
    <col min="3084" max="3084" width="3.3984375" style="1" customWidth="1"/>
    <col min="3085" max="3085" width="2.59765625" style="1" customWidth="1"/>
    <col min="3086" max="3086" width="3.3984375" style="1" customWidth="1"/>
    <col min="3087" max="3087" width="2.59765625" style="1" customWidth="1"/>
    <col min="3088" max="3088" width="4.09765625" style="1" customWidth="1"/>
    <col min="3089" max="3089" width="3.3984375" style="1" customWidth="1"/>
    <col min="3090" max="3090" width="4.09765625" style="1" customWidth="1"/>
    <col min="3091" max="3091" width="3.3984375" style="1" customWidth="1"/>
    <col min="3092" max="3328" width="11" style="1"/>
    <col min="3329" max="3329" width="5.59765625" style="1" customWidth="1"/>
    <col min="3330" max="3330" width="21.19921875" style="1" bestFit="1" customWidth="1"/>
    <col min="3331" max="3333" width="4.09765625" style="1" customWidth="1"/>
    <col min="3334" max="3335" width="3.5" style="1" customWidth="1"/>
    <col min="3336" max="3337" width="3.69921875" style="1" customWidth="1"/>
    <col min="3338" max="3338" width="3.5" style="1" customWidth="1"/>
    <col min="3339" max="3339" width="2.69921875" style="1" customWidth="1"/>
    <col min="3340" max="3340" width="3.3984375" style="1" customWidth="1"/>
    <col min="3341" max="3341" width="2.59765625" style="1" customWidth="1"/>
    <col min="3342" max="3342" width="3.3984375" style="1" customWidth="1"/>
    <col min="3343" max="3343" width="2.59765625" style="1" customWidth="1"/>
    <col min="3344" max="3344" width="4.09765625" style="1" customWidth="1"/>
    <col min="3345" max="3345" width="3.3984375" style="1" customWidth="1"/>
    <col min="3346" max="3346" width="4.09765625" style="1" customWidth="1"/>
    <col min="3347" max="3347" width="3.3984375" style="1" customWidth="1"/>
    <col min="3348" max="3584" width="11" style="1"/>
    <col min="3585" max="3585" width="5.59765625" style="1" customWidth="1"/>
    <col min="3586" max="3586" width="21.19921875" style="1" bestFit="1" customWidth="1"/>
    <col min="3587" max="3589" width="4.09765625" style="1" customWidth="1"/>
    <col min="3590" max="3591" width="3.5" style="1" customWidth="1"/>
    <col min="3592" max="3593" width="3.69921875" style="1" customWidth="1"/>
    <col min="3594" max="3594" width="3.5" style="1" customWidth="1"/>
    <col min="3595" max="3595" width="2.69921875" style="1" customWidth="1"/>
    <col min="3596" max="3596" width="3.3984375" style="1" customWidth="1"/>
    <col min="3597" max="3597" width="2.59765625" style="1" customWidth="1"/>
    <col min="3598" max="3598" width="3.3984375" style="1" customWidth="1"/>
    <col min="3599" max="3599" width="2.59765625" style="1" customWidth="1"/>
    <col min="3600" max="3600" width="4.09765625" style="1" customWidth="1"/>
    <col min="3601" max="3601" width="3.3984375" style="1" customWidth="1"/>
    <col min="3602" max="3602" width="4.09765625" style="1" customWidth="1"/>
    <col min="3603" max="3603" width="3.3984375" style="1" customWidth="1"/>
    <col min="3604" max="3840" width="11" style="1"/>
    <col min="3841" max="3841" width="5.59765625" style="1" customWidth="1"/>
    <col min="3842" max="3842" width="21.19921875" style="1" bestFit="1" customWidth="1"/>
    <col min="3843" max="3845" width="4.09765625" style="1" customWidth="1"/>
    <col min="3846" max="3847" width="3.5" style="1" customWidth="1"/>
    <col min="3848" max="3849" width="3.69921875" style="1" customWidth="1"/>
    <col min="3850" max="3850" width="3.5" style="1" customWidth="1"/>
    <col min="3851" max="3851" width="2.69921875" style="1" customWidth="1"/>
    <col min="3852" max="3852" width="3.3984375" style="1" customWidth="1"/>
    <col min="3853" max="3853" width="2.59765625" style="1" customWidth="1"/>
    <col min="3854" max="3854" width="3.3984375" style="1" customWidth="1"/>
    <col min="3855" max="3855" width="2.59765625" style="1" customWidth="1"/>
    <col min="3856" max="3856" width="4.09765625" style="1" customWidth="1"/>
    <col min="3857" max="3857" width="3.3984375" style="1" customWidth="1"/>
    <col min="3858" max="3858" width="4.09765625" style="1" customWidth="1"/>
    <col min="3859" max="3859" width="3.3984375" style="1" customWidth="1"/>
    <col min="3860" max="4096" width="11" style="1"/>
    <col min="4097" max="4097" width="5.59765625" style="1" customWidth="1"/>
    <col min="4098" max="4098" width="21.19921875" style="1" bestFit="1" customWidth="1"/>
    <col min="4099" max="4101" width="4.09765625" style="1" customWidth="1"/>
    <col min="4102" max="4103" width="3.5" style="1" customWidth="1"/>
    <col min="4104" max="4105" width="3.69921875" style="1" customWidth="1"/>
    <col min="4106" max="4106" width="3.5" style="1" customWidth="1"/>
    <col min="4107" max="4107" width="2.69921875" style="1" customWidth="1"/>
    <col min="4108" max="4108" width="3.3984375" style="1" customWidth="1"/>
    <col min="4109" max="4109" width="2.59765625" style="1" customWidth="1"/>
    <col min="4110" max="4110" width="3.3984375" style="1" customWidth="1"/>
    <col min="4111" max="4111" width="2.59765625" style="1" customWidth="1"/>
    <col min="4112" max="4112" width="4.09765625" style="1" customWidth="1"/>
    <col min="4113" max="4113" width="3.3984375" style="1" customWidth="1"/>
    <col min="4114" max="4114" width="4.09765625" style="1" customWidth="1"/>
    <col min="4115" max="4115" width="3.3984375" style="1" customWidth="1"/>
    <col min="4116" max="4352" width="11" style="1"/>
    <col min="4353" max="4353" width="5.59765625" style="1" customWidth="1"/>
    <col min="4354" max="4354" width="21.19921875" style="1" bestFit="1" customWidth="1"/>
    <col min="4355" max="4357" width="4.09765625" style="1" customWidth="1"/>
    <col min="4358" max="4359" width="3.5" style="1" customWidth="1"/>
    <col min="4360" max="4361" width="3.69921875" style="1" customWidth="1"/>
    <col min="4362" max="4362" width="3.5" style="1" customWidth="1"/>
    <col min="4363" max="4363" width="2.69921875" style="1" customWidth="1"/>
    <col min="4364" max="4364" width="3.3984375" style="1" customWidth="1"/>
    <col min="4365" max="4365" width="2.59765625" style="1" customWidth="1"/>
    <col min="4366" max="4366" width="3.3984375" style="1" customWidth="1"/>
    <col min="4367" max="4367" width="2.59765625" style="1" customWidth="1"/>
    <col min="4368" max="4368" width="4.09765625" style="1" customWidth="1"/>
    <col min="4369" max="4369" width="3.3984375" style="1" customWidth="1"/>
    <col min="4370" max="4370" width="4.09765625" style="1" customWidth="1"/>
    <col min="4371" max="4371" width="3.3984375" style="1" customWidth="1"/>
    <col min="4372" max="4608" width="11" style="1"/>
    <col min="4609" max="4609" width="5.59765625" style="1" customWidth="1"/>
    <col min="4610" max="4610" width="21.19921875" style="1" bestFit="1" customWidth="1"/>
    <col min="4611" max="4613" width="4.09765625" style="1" customWidth="1"/>
    <col min="4614" max="4615" width="3.5" style="1" customWidth="1"/>
    <col min="4616" max="4617" width="3.69921875" style="1" customWidth="1"/>
    <col min="4618" max="4618" width="3.5" style="1" customWidth="1"/>
    <col min="4619" max="4619" width="2.69921875" style="1" customWidth="1"/>
    <col min="4620" max="4620" width="3.3984375" style="1" customWidth="1"/>
    <col min="4621" max="4621" width="2.59765625" style="1" customWidth="1"/>
    <col min="4622" max="4622" width="3.3984375" style="1" customWidth="1"/>
    <col min="4623" max="4623" width="2.59765625" style="1" customWidth="1"/>
    <col min="4624" max="4624" width="4.09765625" style="1" customWidth="1"/>
    <col min="4625" max="4625" width="3.3984375" style="1" customWidth="1"/>
    <col min="4626" max="4626" width="4.09765625" style="1" customWidth="1"/>
    <col min="4627" max="4627" width="3.3984375" style="1" customWidth="1"/>
    <col min="4628" max="4864" width="11" style="1"/>
    <col min="4865" max="4865" width="5.59765625" style="1" customWidth="1"/>
    <col min="4866" max="4866" width="21.19921875" style="1" bestFit="1" customWidth="1"/>
    <col min="4867" max="4869" width="4.09765625" style="1" customWidth="1"/>
    <col min="4870" max="4871" width="3.5" style="1" customWidth="1"/>
    <col min="4872" max="4873" width="3.69921875" style="1" customWidth="1"/>
    <col min="4874" max="4874" width="3.5" style="1" customWidth="1"/>
    <col min="4875" max="4875" width="2.69921875" style="1" customWidth="1"/>
    <col min="4876" max="4876" width="3.3984375" style="1" customWidth="1"/>
    <col min="4877" max="4877" width="2.59765625" style="1" customWidth="1"/>
    <col min="4878" max="4878" width="3.3984375" style="1" customWidth="1"/>
    <col min="4879" max="4879" width="2.59765625" style="1" customWidth="1"/>
    <col min="4880" max="4880" width="4.09765625" style="1" customWidth="1"/>
    <col min="4881" max="4881" width="3.3984375" style="1" customWidth="1"/>
    <col min="4882" max="4882" width="4.09765625" style="1" customWidth="1"/>
    <col min="4883" max="4883" width="3.3984375" style="1" customWidth="1"/>
    <col min="4884" max="5120" width="11" style="1"/>
    <col min="5121" max="5121" width="5.59765625" style="1" customWidth="1"/>
    <col min="5122" max="5122" width="21.19921875" style="1" bestFit="1" customWidth="1"/>
    <col min="5123" max="5125" width="4.09765625" style="1" customWidth="1"/>
    <col min="5126" max="5127" width="3.5" style="1" customWidth="1"/>
    <col min="5128" max="5129" width="3.69921875" style="1" customWidth="1"/>
    <col min="5130" max="5130" width="3.5" style="1" customWidth="1"/>
    <col min="5131" max="5131" width="2.69921875" style="1" customWidth="1"/>
    <col min="5132" max="5132" width="3.3984375" style="1" customWidth="1"/>
    <col min="5133" max="5133" width="2.59765625" style="1" customWidth="1"/>
    <col min="5134" max="5134" width="3.3984375" style="1" customWidth="1"/>
    <col min="5135" max="5135" width="2.59765625" style="1" customWidth="1"/>
    <col min="5136" max="5136" width="4.09765625" style="1" customWidth="1"/>
    <col min="5137" max="5137" width="3.3984375" style="1" customWidth="1"/>
    <col min="5138" max="5138" width="4.09765625" style="1" customWidth="1"/>
    <col min="5139" max="5139" width="3.3984375" style="1" customWidth="1"/>
    <col min="5140" max="5376" width="11" style="1"/>
    <col min="5377" max="5377" width="5.59765625" style="1" customWidth="1"/>
    <col min="5378" max="5378" width="21.19921875" style="1" bestFit="1" customWidth="1"/>
    <col min="5379" max="5381" width="4.09765625" style="1" customWidth="1"/>
    <col min="5382" max="5383" width="3.5" style="1" customWidth="1"/>
    <col min="5384" max="5385" width="3.69921875" style="1" customWidth="1"/>
    <col min="5386" max="5386" width="3.5" style="1" customWidth="1"/>
    <col min="5387" max="5387" width="2.69921875" style="1" customWidth="1"/>
    <col min="5388" max="5388" width="3.3984375" style="1" customWidth="1"/>
    <col min="5389" max="5389" width="2.59765625" style="1" customWidth="1"/>
    <col min="5390" max="5390" width="3.3984375" style="1" customWidth="1"/>
    <col min="5391" max="5391" width="2.59765625" style="1" customWidth="1"/>
    <col min="5392" max="5392" width="4.09765625" style="1" customWidth="1"/>
    <col min="5393" max="5393" width="3.3984375" style="1" customWidth="1"/>
    <col min="5394" max="5394" width="4.09765625" style="1" customWidth="1"/>
    <col min="5395" max="5395" width="3.3984375" style="1" customWidth="1"/>
    <col min="5396" max="5632" width="11" style="1"/>
    <col min="5633" max="5633" width="5.59765625" style="1" customWidth="1"/>
    <col min="5634" max="5634" width="21.19921875" style="1" bestFit="1" customWidth="1"/>
    <col min="5635" max="5637" width="4.09765625" style="1" customWidth="1"/>
    <col min="5638" max="5639" width="3.5" style="1" customWidth="1"/>
    <col min="5640" max="5641" width="3.69921875" style="1" customWidth="1"/>
    <col min="5642" max="5642" width="3.5" style="1" customWidth="1"/>
    <col min="5643" max="5643" width="2.69921875" style="1" customWidth="1"/>
    <col min="5644" max="5644" width="3.3984375" style="1" customWidth="1"/>
    <col min="5645" max="5645" width="2.59765625" style="1" customWidth="1"/>
    <col min="5646" max="5646" width="3.3984375" style="1" customWidth="1"/>
    <col min="5647" max="5647" width="2.59765625" style="1" customWidth="1"/>
    <col min="5648" max="5648" width="4.09765625" style="1" customWidth="1"/>
    <col min="5649" max="5649" width="3.3984375" style="1" customWidth="1"/>
    <col min="5650" max="5650" width="4.09765625" style="1" customWidth="1"/>
    <col min="5651" max="5651" width="3.3984375" style="1" customWidth="1"/>
    <col min="5652" max="5888" width="11" style="1"/>
    <col min="5889" max="5889" width="5.59765625" style="1" customWidth="1"/>
    <col min="5890" max="5890" width="21.19921875" style="1" bestFit="1" customWidth="1"/>
    <col min="5891" max="5893" width="4.09765625" style="1" customWidth="1"/>
    <col min="5894" max="5895" width="3.5" style="1" customWidth="1"/>
    <col min="5896" max="5897" width="3.69921875" style="1" customWidth="1"/>
    <col min="5898" max="5898" width="3.5" style="1" customWidth="1"/>
    <col min="5899" max="5899" width="2.69921875" style="1" customWidth="1"/>
    <col min="5900" max="5900" width="3.3984375" style="1" customWidth="1"/>
    <col min="5901" max="5901" width="2.59765625" style="1" customWidth="1"/>
    <col min="5902" max="5902" width="3.3984375" style="1" customWidth="1"/>
    <col min="5903" max="5903" width="2.59765625" style="1" customWidth="1"/>
    <col min="5904" max="5904" width="4.09765625" style="1" customWidth="1"/>
    <col min="5905" max="5905" width="3.3984375" style="1" customWidth="1"/>
    <col min="5906" max="5906" width="4.09765625" style="1" customWidth="1"/>
    <col min="5907" max="5907" width="3.3984375" style="1" customWidth="1"/>
    <col min="5908" max="6144" width="11" style="1"/>
    <col min="6145" max="6145" width="5.59765625" style="1" customWidth="1"/>
    <col min="6146" max="6146" width="21.19921875" style="1" bestFit="1" customWidth="1"/>
    <col min="6147" max="6149" width="4.09765625" style="1" customWidth="1"/>
    <col min="6150" max="6151" width="3.5" style="1" customWidth="1"/>
    <col min="6152" max="6153" width="3.69921875" style="1" customWidth="1"/>
    <col min="6154" max="6154" width="3.5" style="1" customWidth="1"/>
    <col min="6155" max="6155" width="2.69921875" style="1" customWidth="1"/>
    <col min="6156" max="6156" width="3.3984375" style="1" customWidth="1"/>
    <col min="6157" max="6157" width="2.59765625" style="1" customWidth="1"/>
    <col min="6158" max="6158" width="3.3984375" style="1" customWidth="1"/>
    <col min="6159" max="6159" width="2.59765625" style="1" customWidth="1"/>
    <col min="6160" max="6160" width="4.09765625" style="1" customWidth="1"/>
    <col min="6161" max="6161" width="3.3984375" style="1" customWidth="1"/>
    <col min="6162" max="6162" width="4.09765625" style="1" customWidth="1"/>
    <col min="6163" max="6163" width="3.3984375" style="1" customWidth="1"/>
    <col min="6164" max="6400" width="11" style="1"/>
    <col min="6401" max="6401" width="5.59765625" style="1" customWidth="1"/>
    <col min="6402" max="6402" width="21.19921875" style="1" bestFit="1" customWidth="1"/>
    <col min="6403" max="6405" width="4.09765625" style="1" customWidth="1"/>
    <col min="6406" max="6407" width="3.5" style="1" customWidth="1"/>
    <col min="6408" max="6409" width="3.69921875" style="1" customWidth="1"/>
    <col min="6410" max="6410" width="3.5" style="1" customWidth="1"/>
    <col min="6411" max="6411" width="2.69921875" style="1" customWidth="1"/>
    <col min="6412" max="6412" width="3.3984375" style="1" customWidth="1"/>
    <col min="6413" max="6413" width="2.59765625" style="1" customWidth="1"/>
    <col min="6414" max="6414" width="3.3984375" style="1" customWidth="1"/>
    <col min="6415" max="6415" width="2.59765625" style="1" customWidth="1"/>
    <col min="6416" max="6416" width="4.09765625" style="1" customWidth="1"/>
    <col min="6417" max="6417" width="3.3984375" style="1" customWidth="1"/>
    <col min="6418" max="6418" width="4.09765625" style="1" customWidth="1"/>
    <col min="6419" max="6419" width="3.3984375" style="1" customWidth="1"/>
    <col min="6420" max="6656" width="11" style="1"/>
    <col min="6657" max="6657" width="5.59765625" style="1" customWidth="1"/>
    <col min="6658" max="6658" width="21.19921875" style="1" bestFit="1" customWidth="1"/>
    <col min="6659" max="6661" width="4.09765625" style="1" customWidth="1"/>
    <col min="6662" max="6663" width="3.5" style="1" customWidth="1"/>
    <col min="6664" max="6665" width="3.69921875" style="1" customWidth="1"/>
    <col min="6666" max="6666" width="3.5" style="1" customWidth="1"/>
    <col min="6667" max="6667" width="2.69921875" style="1" customWidth="1"/>
    <col min="6668" max="6668" width="3.3984375" style="1" customWidth="1"/>
    <col min="6669" max="6669" width="2.59765625" style="1" customWidth="1"/>
    <col min="6670" max="6670" width="3.3984375" style="1" customWidth="1"/>
    <col min="6671" max="6671" width="2.59765625" style="1" customWidth="1"/>
    <col min="6672" max="6672" width="4.09765625" style="1" customWidth="1"/>
    <col min="6673" max="6673" width="3.3984375" style="1" customWidth="1"/>
    <col min="6674" max="6674" width="4.09765625" style="1" customWidth="1"/>
    <col min="6675" max="6675" width="3.3984375" style="1" customWidth="1"/>
    <col min="6676" max="6912" width="11" style="1"/>
    <col min="6913" max="6913" width="5.59765625" style="1" customWidth="1"/>
    <col min="6914" max="6914" width="21.19921875" style="1" bestFit="1" customWidth="1"/>
    <col min="6915" max="6917" width="4.09765625" style="1" customWidth="1"/>
    <col min="6918" max="6919" width="3.5" style="1" customWidth="1"/>
    <col min="6920" max="6921" width="3.69921875" style="1" customWidth="1"/>
    <col min="6922" max="6922" width="3.5" style="1" customWidth="1"/>
    <col min="6923" max="6923" width="2.69921875" style="1" customWidth="1"/>
    <col min="6924" max="6924" width="3.3984375" style="1" customWidth="1"/>
    <col min="6925" max="6925" width="2.59765625" style="1" customWidth="1"/>
    <col min="6926" max="6926" width="3.3984375" style="1" customWidth="1"/>
    <col min="6927" max="6927" width="2.59765625" style="1" customWidth="1"/>
    <col min="6928" max="6928" width="4.09765625" style="1" customWidth="1"/>
    <col min="6929" max="6929" width="3.3984375" style="1" customWidth="1"/>
    <col min="6930" max="6930" width="4.09765625" style="1" customWidth="1"/>
    <col min="6931" max="6931" width="3.3984375" style="1" customWidth="1"/>
    <col min="6932" max="7168" width="11" style="1"/>
    <col min="7169" max="7169" width="5.59765625" style="1" customWidth="1"/>
    <col min="7170" max="7170" width="21.19921875" style="1" bestFit="1" customWidth="1"/>
    <col min="7171" max="7173" width="4.09765625" style="1" customWidth="1"/>
    <col min="7174" max="7175" width="3.5" style="1" customWidth="1"/>
    <col min="7176" max="7177" width="3.69921875" style="1" customWidth="1"/>
    <col min="7178" max="7178" width="3.5" style="1" customWidth="1"/>
    <col min="7179" max="7179" width="2.69921875" style="1" customWidth="1"/>
    <col min="7180" max="7180" width="3.3984375" style="1" customWidth="1"/>
    <col min="7181" max="7181" width="2.59765625" style="1" customWidth="1"/>
    <col min="7182" max="7182" width="3.3984375" style="1" customWidth="1"/>
    <col min="7183" max="7183" width="2.59765625" style="1" customWidth="1"/>
    <col min="7184" max="7184" width="4.09765625" style="1" customWidth="1"/>
    <col min="7185" max="7185" width="3.3984375" style="1" customWidth="1"/>
    <col min="7186" max="7186" width="4.09765625" style="1" customWidth="1"/>
    <col min="7187" max="7187" width="3.3984375" style="1" customWidth="1"/>
    <col min="7188" max="7424" width="11" style="1"/>
    <col min="7425" max="7425" width="5.59765625" style="1" customWidth="1"/>
    <col min="7426" max="7426" width="21.19921875" style="1" bestFit="1" customWidth="1"/>
    <col min="7427" max="7429" width="4.09765625" style="1" customWidth="1"/>
    <col min="7430" max="7431" width="3.5" style="1" customWidth="1"/>
    <col min="7432" max="7433" width="3.69921875" style="1" customWidth="1"/>
    <col min="7434" max="7434" width="3.5" style="1" customWidth="1"/>
    <col min="7435" max="7435" width="2.69921875" style="1" customWidth="1"/>
    <col min="7436" max="7436" width="3.3984375" style="1" customWidth="1"/>
    <col min="7437" max="7437" width="2.59765625" style="1" customWidth="1"/>
    <col min="7438" max="7438" width="3.3984375" style="1" customWidth="1"/>
    <col min="7439" max="7439" width="2.59765625" style="1" customWidth="1"/>
    <col min="7440" max="7440" width="4.09765625" style="1" customWidth="1"/>
    <col min="7441" max="7441" width="3.3984375" style="1" customWidth="1"/>
    <col min="7442" max="7442" width="4.09765625" style="1" customWidth="1"/>
    <col min="7443" max="7443" width="3.3984375" style="1" customWidth="1"/>
    <col min="7444" max="7680" width="11" style="1"/>
    <col min="7681" max="7681" width="5.59765625" style="1" customWidth="1"/>
    <col min="7682" max="7682" width="21.19921875" style="1" bestFit="1" customWidth="1"/>
    <col min="7683" max="7685" width="4.09765625" style="1" customWidth="1"/>
    <col min="7686" max="7687" width="3.5" style="1" customWidth="1"/>
    <col min="7688" max="7689" width="3.69921875" style="1" customWidth="1"/>
    <col min="7690" max="7690" width="3.5" style="1" customWidth="1"/>
    <col min="7691" max="7691" width="2.69921875" style="1" customWidth="1"/>
    <col min="7692" max="7692" width="3.3984375" style="1" customWidth="1"/>
    <col min="7693" max="7693" width="2.59765625" style="1" customWidth="1"/>
    <col min="7694" max="7694" width="3.3984375" style="1" customWidth="1"/>
    <col min="7695" max="7695" width="2.59765625" style="1" customWidth="1"/>
    <col min="7696" max="7696" width="4.09765625" style="1" customWidth="1"/>
    <col min="7697" max="7697" width="3.3984375" style="1" customWidth="1"/>
    <col min="7698" max="7698" width="4.09765625" style="1" customWidth="1"/>
    <col min="7699" max="7699" width="3.3984375" style="1" customWidth="1"/>
    <col min="7700" max="7936" width="11" style="1"/>
    <col min="7937" max="7937" width="5.59765625" style="1" customWidth="1"/>
    <col min="7938" max="7938" width="21.19921875" style="1" bestFit="1" customWidth="1"/>
    <col min="7939" max="7941" width="4.09765625" style="1" customWidth="1"/>
    <col min="7942" max="7943" width="3.5" style="1" customWidth="1"/>
    <col min="7944" max="7945" width="3.69921875" style="1" customWidth="1"/>
    <col min="7946" max="7946" width="3.5" style="1" customWidth="1"/>
    <col min="7947" max="7947" width="2.69921875" style="1" customWidth="1"/>
    <col min="7948" max="7948" width="3.3984375" style="1" customWidth="1"/>
    <col min="7949" max="7949" width="2.59765625" style="1" customWidth="1"/>
    <col min="7950" max="7950" width="3.3984375" style="1" customWidth="1"/>
    <col min="7951" max="7951" width="2.59765625" style="1" customWidth="1"/>
    <col min="7952" max="7952" width="4.09765625" style="1" customWidth="1"/>
    <col min="7953" max="7953" width="3.3984375" style="1" customWidth="1"/>
    <col min="7954" max="7954" width="4.09765625" style="1" customWidth="1"/>
    <col min="7955" max="7955" width="3.3984375" style="1" customWidth="1"/>
    <col min="7956" max="8192" width="11" style="1"/>
    <col min="8193" max="8193" width="5.59765625" style="1" customWidth="1"/>
    <col min="8194" max="8194" width="21.19921875" style="1" bestFit="1" customWidth="1"/>
    <col min="8195" max="8197" width="4.09765625" style="1" customWidth="1"/>
    <col min="8198" max="8199" width="3.5" style="1" customWidth="1"/>
    <col min="8200" max="8201" width="3.69921875" style="1" customWidth="1"/>
    <col min="8202" max="8202" width="3.5" style="1" customWidth="1"/>
    <col min="8203" max="8203" width="2.69921875" style="1" customWidth="1"/>
    <col min="8204" max="8204" width="3.3984375" style="1" customWidth="1"/>
    <col min="8205" max="8205" width="2.59765625" style="1" customWidth="1"/>
    <col min="8206" max="8206" width="3.3984375" style="1" customWidth="1"/>
    <col min="8207" max="8207" width="2.59765625" style="1" customWidth="1"/>
    <col min="8208" max="8208" width="4.09765625" style="1" customWidth="1"/>
    <col min="8209" max="8209" width="3.3984375" style="1" customWidth="1"/>
    <col min="8210" max="8210" width="4.09765625" style="1" customWidth="1"/>
    <col min="8211" max="8211" width="3.3984375" style="1" customWidth="1"/>
    <col min="8212" max="8448" width="11" style="1"/>
    <col min="8449" max="8449" width="5.59765625" style="1" customWidth="1"/>
    <col min="8450" max="8450" width="21.19921875" style="1" bestFit="1" customWidth="1"/>
    <col min="8451" max="8453" width="4.09765625" style="1" customWidth="1"/>
    <col min="8454" max="8455" width="3.5" style="1" customWidth="1"/>
    <col min="8456" max="8457" width="3.69921875" style="1" customWidth="1"/>
    <col min="8458" max="8458" width="3.5" style="1" customWidth="1"/>
    <col min="8459" max="8459" width="2.69921875" style="1" customWidth="1"/>
    <col min="8460" max="8460" width="3.3984375" style="1" customWidth="1"/>
    <col min="8461" max="8461" width="2.59765625" style="1" customWidth="1"/>
    <col min="8462" max="8462" width="3.3984375" style="1" customWidth="1"/>
    <col min="8463" max="8463" width="2.59765625" style="1" customWidth="1"/>
    <col min="8464" max="8464" width="4.09765625" style="1" customWidth="1"/>
    <col min="8465" max="8465" width="3.3984375" style="1" customWidth="1"/>
    <col min="8466" max="8466" width="4.09765625" style="1" customWidth="1"/>
    <col min="8467" max="8467" width="3.3984375" style="1" customWidth="1"/>
    <col min="8468" max="8704" width="11" style="1"/>
    <col min="8705" max="8705" width="5.59765625" style="1" customWidth="1"/>
    <col min="8706" max="8706" width="21.19921875" style="1" bestFit="1" customWidth="1"/>
    <col min="8707" max="8709" width="4.09765625" style="1" customWidth="1"/>
    <col min="8710" max="8711" width="3.5" style="1" customWidth="1"/>
    <col min="8712" max="8713" width="3.69921875" style="1" customWidth="1"/>
    <col min="8714" max="8714" width="3.5" style="1" customWidth="1"/>
    <col min="8715" max="8715" width="2.69921875" style="1" customWidth="1"/>
    <col min="8716" max="8716" width="3.3984375" style="1" customWidth="1"/>
    <col min="8717" max="8717" width="2.59765625" style="1" customWidth="1"/>
    <col min="8718" max="8718" width="3.3984375" style="1" customWidth="1"/>
    <col min="8719" max="8719" width="2.59765625" style="1" customWidth="1"/>
    <col min="8720" max="8720" width="4.09765625" style="1" customWidth="1"/>
    <col min="8721" max="8721" width="3.3984375" style="1" customWidth="1"/>
    <col min="8722" max="8722" width="4.09765625" style="1" customWidth="1"/>
    <col min="8723" max="8723" width="3.3984375" style="1" customWidth="1"/>
    <col min="8724" max="8960" width="11" style="1"/>
    <col min="8961" max="8961" width="5.59765625" style="1" customWidth="1"/>
    <col min="8962" max="8962" width="21.19921875" style="1" bestFit="1" customWidth="1"/>
    <col min="8963" max="8965" width="4.09765625" style="1" customWidth="1"/>
    <col min="8966" max="8967" width="3.5" style="1" customWidth="1"/>
    <col min="8968" max="8969" width="3.69921875" style="1" customWidth="1"/>
    <col min="8970" max="8970" width="3.5" style="1" customWidth="1"/>
    <col min="8971" max="8971" width="2.69921875" style="1" customWidth="1"/>
    <col min="8972" max="8972" width="3.3984375" style="1" customWidth="1"/>
    <col min="8973" max="8973" width="2.59765625" style="1" customWidth="1"/>
    <col min="8974" max="8974" width="3.3984375" style="1" customWidth="1"/>
    <col min="8975" max="8975" width="2.59765625" style="1" customWidth="1"/>
    <col min="8976" max="8976" width="4.09765625" style="1" customWidth="1"/>
    <col min="8977" max="8977" width="3.3984375" style="1" customWidth="1"/>
    <col min="8978" max="8978" width="4.09765625" style="1" customWidth="1"/>
    <col min="8979" max="8979" width="3.3984375" style="1" customWidth="1"/>
    <col min="8980" max="9216" width="11" style="1"/>
    <col min="9217" max="9217" width="5.59765625" style="1" customWidth="1"/>
    <col min="9218" max="9218" width="21.19921875" style="1" bestFit="1" customWidth="1"/>
    <col min="9219" max="9221" width="4.09765625" style="1" customWidth="1"/>
    <col min="9222" max="9223" width="3.5" style="1" customWidth="1"/>
    <col min="9224" max="9225" width="3.69921875" style="1" customWidth="1"/>
    <col min="9226" max="9226" width="3.5" style="1" customWidth="1"/>
    <col min="9227" max="9227" width="2.69921875" style="1" customWidth="1"/>
    <col min="9228" max="9228" width="3.3984375" style="1" customWidth="1"/>
    <col min="9229" max="9229" width="2.59765625" style="1" customWidth="1"/>
    <col min="9230" max="9230" width="3.3984375" style="1" customWidth="1"/>
    <col min="9231" max="9231" width="2.59765625" style="1" customWidth="1"/>
    <col min="9232" max="9232" width="4.09765625" style="1" customWidth="1"/>
    <col min="9233" max="9233" width="3.3984375" style="1" customWidth="1"/>
    <col min="9234" max="9234" width="4.09765625" style="1" customWidth="1"/>
    <col min="9235" max="9235" width="3.3984375" style="1" customWidth="1"/>
    <col min="9236" max="9472" width="11" style="1"/>
    <col min="9473" max="9473" width="5.59765625" style="1" customWidth="1"/>
    <col min="9474" max="9474" width="21.19921875" style="1" bestFit="1" customWidth="1"/>
    <col min="9475" max="9477" width="4.09765625" style="1" customWidth="1"/>
    <col min="9478" max="9479" width="3.5" style="1" customWidth="1"/>
    <col min="9480" max="9481" width="3.69921875" style="1" customWidth="1"/>
    <col min="9482" max="9482" width="3.5" style="1" customWidth="1"/>
    <col min="9483" max="9483" width="2.69921875" style="1" customWidth="1"/>
    <col min="9484" max="9484" width="3.3984375" style="1" customWidth="1"/>
    <col min="9485" max="9485" width="2.59765625" style="1" customWidth="1"/>
    <col min="9486" max="9486" width="3.3984375" style="1" customWidth="1"/>
    <col min="9487" max="9487" width="2.59765625" style="1" customWidth="1"/>
    <col min="9488" max="9488" width="4.09765625" style="1" customWidth="1"/>
    <col min="9489" max="9489" width="3.3984375" style="1" customWidth="1"/>
    <col min="9490" max="9490" width="4.09765625" style="1" customWidth="1"/>
    <col min="9491" max="9491" width="3.3984375" style="1" customWidth="1"/>
    <col min="9492" max="9728" width="11" style="1"/>
    <col min="9729" max="9729" width="5.59765625" style="1" customWidth="1"/>
    <col min="9730" max="9730" width="21.19921875" style="1" bestFit="1" customWidth="1"/>
    <col min="9731" max="9733" width="4.09765625" style="1" customWidth="1"/>
    <col min="9734" max="9735" width="3.5" style="1" customWidth="1"/>
    <col min="9736" max="9737" width="3.69921875" style="1" customWidth="1"/>
    <col min="9738" max="9738" width="3.5" style="1" customWidth="1"/>
    <col min="9739" max="9739" width="2.69921875" style="1" customWidth="1"/>
    <col min="9740" max="9740" width="3.3984375" style="1" customWidth="1"/>
    <col min="9741" max="9741" width="2.59765625" style="1" customWidth="1"/>
    <col min="9742" max="9742" width="3.3984375" style="1" customWidth="1"/>
    <col min="9743" max="9743" width="2.59765625" style="1" customWidth="1"/>
    <col min="9744" max="9744" width="4.09765625" style="1" customWidth="1"/>
    <col min="9745" max="9745" width="3.3984375" style="1" customWidth="1"/>
    <col min="9746" max="9746" width="4.09765625" style="1" customWidth="1"/>
    <col min="9747" max="9747" width="3.3984375" style="1" customWidth="1"/>
    <col min="9748" max="9984" width="11" style="1"/>
    <col min="9985" max="9985" width="5.59765625" style="1" customWidth="1"/>
    <col min="9986" max="9986" width="21.19921875" style="1" bestFit="1" customWidth="1"/>
    <col min="9987" max="9989" width="4.09765625" style="1" customWidth="1"/>
    <col min="9990" max="9991" width="3.5" style="1" customWidth="1"/>
    <col min="9992" max="9993" width="3.69921875" style="1" customWidth="1"/>
    <col min="9994" max="9994" width="3.5" style="1" customWidth="1"/>
    <col min="9995" max="9995" width="2.69921875" style="1" customWidth="1"/>
    <col min="9996" max="9996" width="3.3984375" style="1" customWidth="1"/>
    <col min="9997" max="9997" width="2.59765625" style="1" customWidth="1"/>
    <col min="9998" max="9998" width="3.3984375" style="1" customWidth="1"/>
    <col min="9999" max="9999" width="2.59765625" style="1" customWidth="1"/>
    <col min="10000" max="10000" width="4.09765625" style="1" customWidth="1"/>
    <col min="10001" max="10001" width="3.3984375" style="1" customWidth="1"/>
    <col min="10002" max="10002" width="4.09765625" style="1" customWidth="1"/>
    <col min="10003" max="10003" width="3.3984375" style="1" customWidth="1"/>
    <col min="10004" max="10240" width="11" style="1"/>
    <col min="10241" max="10241" width="5.59765625" style="1" customWidth="1"/>
    <col min="10242" max="10242" width="21.19921875" style="1" bestFit="1" customWidth="1"/>
    <col min="10243" max="10245" width="4.09765625" style="1" customWidth="1"/>
    <col min="10246" max="10247" width="3.5" style="1" customWidth="1"/>
    <col min="10248" max="10249" width="3.69921875" style="1" customWidth="1"/>
    <col min="10250" max="10250" width="3.5" style="1" customWidth="1"/>
    <col min="10251" max="10251" width="2.69921875" style="1" customWidth="1"/>
    <col min="10252" max="10252" width="3.3984375" style="1" customWidth="1"/>
    <col min="10253" max="10253" width="2.59765625" style="1" customWidth="1"/>
    <col min="10254" max="10254" width="3.3984375" style="1" customWidth="1"/>
    <col min="10255" max="10255" width="2.59765625" style="1" customWidth="1"/>
    <col min="10256" max="10256" width="4.09765625" style="1" customWidth="1"/>
    <col min="10257" max="10257" width="3.3984375" style="1" customWidth="1"/>
    <col min="10258" max="10258" width="4.09765625" style="1" customWidth="1"/>
    <col min="10259" max="10259" width="3.3984375" style="1" customWidth="1"/>
    <col min="10260" max="10496" width="11" style="1"/>
    <col min="10497" max="10497" width="5.59765625" style="1" customWidth="1"/>
    <col min="10498" max="10498" width="21.19921875" style="1" bestFit="1" customWidth="1"/>
    <col min="10499" max="10501" width="4.09765625" style="1" customWidth="1"/>
    <col min="10502" max="10503" width="3.5" style="1" customWidth="1"/>
    <col min="10504" max="10505" width="3.69921875" style="1" customWidth="1"/>
    <col min="10506" max="10506" width="3.5" style="1" customWidth="1"/>
    <col min="10507" max="10507" width="2.69921875" style="1" customWidth="1"/>
    <col min="10508" max="10508" width="3.3984375" style="1" customWidth="1"/>
    <col min="10509" max="10509" width="2.59765625" style="1" customWidth="1"/>
    <col min="10510" max="10510" width="3.3984375" style="1" customWidth="1"/>
    <col min="10511" max="10511" width="2.59765625" style="1" customWidth="1"/>
    <col min="10512" max="10512" width="4.09765625" style="1" customWidth="1"/>
    <col min="10513" max="10513" width="3.3984375" style="1" customWidth="1"/>
    <col min="10514" max="10514" width="4.09765625" style="1" customWidth="1"/>
    <col min="10515" max="10515" width="3.3984375" style="1" customWidth="1"/>
    <col min="10516" max="10752" width="11" style="1"/>
    <col min="10753" max="10753" width="5.59765625" style="1" customWidth="1"/>
    <col min="10754" max="10754" width="21.19921875" style="1" bestFit="1" customWidth="1"/>
    <col min="10755" max="10757" width="4.09765625" style="1" customWidth="1"/>
    <col min="10758" max="10759" width="3.5" style="1" customWidth="1"/>
    <col min="10760" max="10761" width="3.69921875" style="1" customWidth="1"/>
    <col min="10762" max="10762" width="3.5" style="1" customWidth="1"/>
    <col min="10763" max="10763" width="2.69921875" style="1" customWidth="1"/>
    <col min="10764" max="10764" width="3.3984375" style="1" customWidth="1"/>
    <col min="10765" max="10765" width="2.59765625" style="1" customWidth="1"/>
    <col min="10766" max="10766" width="3.3984375" style="1" customWidth="1"/>
    <col min="10767" max="10767" width="2.59765625" style="1" customWidth="1"/>
    <col min="10768" max="10768" width="4.09765625" style="1" customWidth="1"/>
    <col min="10769" max="10769" width="3.3984375" style="1" customWidth="1"/>
    <col min="10770" max="10770" width="4.09765625" style="1" customWidth="1"/>
    <col min="10771" max="10771" width="3.3984375" style="1" customWidth="1"/>
    <col min="10772" max="11008" width="11" style="1"/>
    <col min="11009" max="11009" width="5.59765625" style="1" customWidth="1"/>
    <col min="11010" max="11010" width="21.19921875" style="1" bestFit="1" customWidth="1"/>
    <col min="11011" max="11013" width="4.09765625" style="1" customWidth="1"/>
    <col min="11014" max="11015" width="3.5" style="1" customWidth="1"/>
    <col min="11016" max="11017" width="3.69921875" style="1" customWidth="1"/>
    <col min="11018" max="11018" width="3.5" style="1" customWidth="1"/>
    <col min="11019" max="11019" width="2.69921875" style="1" customWidth="1"/>
    <col min="11020" max="11020" width="3.3984375" style="1" customWidth="1"/>
    <col min="11021" max="11021" width="2.59765625" style="1" customWidth="1"/>
    <col min="11022" max="11022" width="3.3984375" style="1" customWidth="1"/>
    <col min="11023" max="11023" width="2.59765625" style="1" customWidth="1"/>
    <col min="11024" max="11024" width="4.09765625" style="1" customWidth="1"/>
    <col min="11025" max="11025" width="3.3984375" style="1" customWidth="1"/>
    <col min="11026" max="11026" width="4.09765625" style="1" customWidth="1"/>
    <col min="11027" max="11027" width="3.3984375" style="1" customWidth="1"/>
    <col min="11028" max="11264" width="11" style="1"/>
    <col min="11265" max="11265" width="5.59765625" style="1" customWidth="1"/>
    <col min="11266" max="11266" width="21.19921875" style="1" bestFit="1" customWidth="1"/>
    <col min="11267" max="11269" width="4.09765625" style="1" customWidth="1"/>
    <col min="11270" max="11271" width="3.5" style="1" customWidth="1"/>
    <col min="11272" max="11273" width="3.69921875" style="1" customWidth="1"/>
    <col min="11274" max="11274" width="3.5" style="1" customWidth="1"/>
    <col min="11275" max="11275" width="2.69921875" style="1" customWidth="1"/>
    <col min="11276" max="11276" width="3.3984375" style="1" customWidth="1"/>
    <col min="11277" max="11277" width="2.59765625" style="1" customWidth="1"/>
    <col min="11278" max="11278" width="3.3984375" style="1" customWidth="1"/>
    <col min="11279" max="11279" width="2.59765625" style="1" customWidth="1"/>
    <col min="11280" max="11280" width="4.09765625" style="1" customWidth="1"/>
    <col min="11281" max="11281" width="3.3984375" style="1" customWidth="1"/>
    <col min="11282" max="11282" width="4.09765625" style="1" customWidth="1"/>
    <col min="11283" max="11283" width="3.3984375" style="1" customWidth="1"/>
    <col min="11284" max="11520" width="11" style="1"/>
    <col min="11521" max="11521" width="5.59765625" style="1" customWidth="1"/>
    <col min="11522" max="11522" width="21.19921875" style="1" bestFit="1" customWidth="1"/>
    <col min="11523" max="11525" width="4.09765625" style="1" customWidth="1"/>
    <col min="11526" max="11527" width="3.5" style="1" customWidth="1"/>
    <col min="11528" max="11529" width="3.69921875" style="1" customWidth="1"/>
    <col min="11530" max="11530" width="3.5" style="1" customWidth="1"/>
    <col min="11531" max="11531" width="2.69921875" style="1" customWidth="1"/>
    <col min="11532" max="11532" width="3.3984375" style="1" customWidth="1"/>
    <col min="11533" max="11533" width="2.59765625" style="1" customWidth="1"/>
    <col min="11534" max="11534" width="3.3984375" style="1" customWidth="1"/>
    <col min="11535" max="11535" width="2.59765625" style="1" customWidth="1"/>
    <col min="11536" max="11536" width="4.09765625" style="1" customWidth="1"/>
    <col min="11537" max="11537" width="3.3984375" style="1" customWidth="1"/>
    <col min="11538" max="11538" width="4.09765625" style="1" customWidth="1"/>
    <col min="11539" max="11539" width="3.3984375" style="1" customWidth="1"/>
    <col min="11540" max="11776" width="11" style="1"/>
    <col min="11777" max="11777" width="5.59765625" style="1" customWidth="1"/>
    <col min="11778" max="11778" width="21.19921875" style="1" bestFit="1" customWidth="1"/>
    <col min="11779" max="11781" width="4.09765625" style="1" customWidth="1"/>
    <col min="11782" max="11783" width="3.5" style="1" customWidth="1"/>
    <col min="11784" max="11785" width="3.69921875" style="1" customWidth="1"/>
    <col min="11786" max="11786" width="3.5" style="1" customWidth="1"/>
    <col min="11787" max="11787" width="2.69921875" style="1" customWidth="1"/>
    <col min="11788" max="11788" width="3.3984375" style="1" customWidth="1"/>
    <col min="11789" max="11789" width="2.59765625" style="1" customWidth="1"/>
    <col min="11790" max="11790" width="3.3984375" style="1" customWidth="1"/>
    <col min="11791" max="11791" width="2.59765625" style="1" customWidth="1"/>
    <col min="11792" max="11792" width="4.09765625" style="1" customWidth="1"/>
    <col min="11793" max="11793" width="3.3984375" style="1" customWidth="1"/>
    <col min="11794" max="11794" width="4.09765625" style="1" customWidth="1"/>
    <col min="11795" max="11795" width="3.3984375" style="1" customWidth="1"/>
    <col min="11796" max="12032" width="11" style="1"/>
    <col min="12033" max="12033" width="5.59765625" style="1" customWidth="1"/>
    <col min="12034" max="12034" width="21.19921875" style="1" bestFit="1" customWidth="1"/>
    <col min="12035" max="12037" width="4.09765625" style="1" customWidth="1"/>
    <col min="12038" max="12039" width="3.5" style="1" customWidth="1"/>
    <col min="12040" max="12041" width="3.69921875" style="1" customWidth="1"/>
    <col min="12042" max="12042" width="3.5" style="1" customWidth="1"/>
    <col min="12043" max="12043" width="2.69921875" style="1" customWidth="1"/>
    <col min="12044" max="12044" width="3.3984375" style="1" customWidth="1"/>
    <col min="12045" max="12045" width="2.59765625" style="1" customWidth="1"/>
    <col min="12046" max="12046" width="3.3984375" style="1" customWidth="1"/>
    <col min="12047" max="12047" width="2.59765625" style="1" customWidth="1"/>
    <col min="12048" max="12048" width="4.09765625" style="1" customWidth="1"/>
    <col min="12049" max="12049" width="3.3984375" style="1" customWidth="1"/>
    <col min="12050" max="12050" width="4.09765625" style="1" customWidth="1"/>
    <col min="12051" max="12051" width="3.3984375" style="1" customWidth="1"/>
    <col min="12052" max="12288" width="11" style="1"/>
    <col min="12289" max="12289" width="5.59765625" style="1" customWidth="1"/>
    <col min="12290" max="12290" width="21.19921875" style="1" bestFit="1" customWidth="1"/>
    <col min="12291" max="12293" width="4.09765625" style="1" customWidth="1"/>
    <col min="12294" max="12295" width="3.5" style="1" customWidth="1"/>
    <col min="12296" max="12297" width="3.69921875" style="1" customWidth="1"/>
    <col min="12298" max="12298" width="3.5" style="1" customWidth="1"/>
    <col min="12299" max="12299" width="2.69921875" style="1" customWidth="1"/>
    <col min="12300" max="12300" width="3.3984375" style="1" customWidth="1"/>
    <col min="12301" max="12301" width="2.59765625" style="1" customWidth="1"/>
    <col min="12302" max="12302" width="3.3984375" style="1" customWidth="1"/>
    <col min="12303" max="12303" width="2.59765625" style="1" customWidth="1"/>
    <col min="12304" max="12304" width="4.09765625" style="1" customWidth="1"/>
    <col min="12305" max="12305" width="3.3984375" style="1" customWidth="1"/>
    <col min="12306" max="12306" width="4.09765625" style="1" customWidth="1"/>
    <col min="12307" max="12307" width="3.3984375" style="1" customWidth="1"/>
    <col min="12308" max="12544" width="11" style="1"/>
    <col min="12545" max="12545" width="5.59765625" style="1" customWidth="1"/>
    <col min="12546" max="12546" width="21.19921875" style="1" bestFit="1" customWidth="1"/>
    <col min="12547" max="12549" width="4.09765625" style="1" customWidth="1"/>
    <col min="12550" max="12551" width="3.5" style="1" customWidth="1"/>
    <col min="12552" max="12553" width="3.69921875" style="1" customWidth="1"/>
    <col min="12554" max="12554" width="3.5" style="1" customWidth="1"/>
    <col min="12555" max="12555" width="2.69921875" style="1" customWidth="1"/>
    <col min="12556" max="12556" width="3.3984375" style="1" customWidth="1"/>
    <col min="12557" max="12557" width="2.59765625" style="1" customWidth="1"/>
    <col min="12558" max="12558" width="3.3984375" style="1" customWidth="1"/>
    <col min="12559" max="12559" width="2.59765625" style="1" customWidth="1"/>
    <col min="12560" max="12560" width="4.09765625" style="1" customWidth="1"/>
    <col min="12561" max="12561" width="3.3984375" style="1" customWidth="1"/>
    <col min="12562" max="12562" width="4.09765625" style="1" customWidth="1"/>
    <col min="12563" max="12563" width="3.3984375" style="1" customWidth="1"/>
    <col min="12564" max="12800" width="11" style="1"/>
    <col min="12801" max="12801" width="5.59765625" style="1" customWidth="1"/>
    <col min="12802" max="12802" width="21.19921875" style="1" bestFit="1" customWidth="1"/>
    <col min="12803" max="12805" width="4.09765625" style="1" customWidth="1"/>
    <col min="12806" max="12807" width="3.5" style="1" customWidth="1"/>
    <col min="12808" max="12809" width="3.69921875" style="1" customWidth="1"/>
    <col min="12810" max="12810" width="3.5" style="1" customWidth="1"/>
    <col min="12811" max="12811" width="2.69921875" style="1" customWidth="1"/>
    <col min="12812" max="12812" width="3.3984375" style="1" customWidth="1"/>
    <col min="12813" max="12813" width="2.59765625" style="1" customWidth="1"/>
    <col min="12814" max="12814" width="3.3984375" style="1" customWidth="1"/>
    <col min="12815" max="12815" width="2.59765625" style="1" customWidth="1"/>
    <col min="12816" max="12816" width="4.09765625" style="1" customWidth="1"/>
    <col min="12817" max="12817" width="3.3984375" style="1" customWidth="1"/>
    <col min="12818" max="12818" width="4.09765625" style="1" customWidth="1"/>
    <col min="12819" max="12819" width="3.3984375" style="1" customWidth="1"/>
    <col min="12820" max="13056" width="11" style="1"/>
    <col min="13057" max="13057" width="5.59765625" style="1" customWidth="1"/>
    <col min="13058" max="13058" width="21.19921875" style="1" bestFit="1" customWidth="1"/>
    <col min="13059" max="13061" width="4.09765625" style="1" customWidth="1"/>
    <col min="13062" max="13063" width="3.5" style="1" customWidth="1"/>
    <col min="13064" max="13065" width="3.69921875" style="1" customWidth="1"/>
    <col min="13066" max="13066" width="3.5" style="1" customWidth="1"/>
    <col min="13067" max="13067" width="2.69921875" style="1" customWidth="1"/>
    <col min="13068" max="13068" width="3.3984375" style="1" customWidth="1"/>
    <col min="13069" max="13069" width="2.59765625" style="1" customWidth="1"/>
    <col min="13070" max="13070" width="3.3984375" style="1" customWidth="1"/>
    <col min="13071" max="13071" width="2.59765625" style="1" customWidth="1"/>
    <col min="13072" max="13072" width="4.09765625" style="1" customWidth="1"/>
    <col min="13073" max="13073" width="3.3984375" style="1" customWidth="1"/>
    <col min="13074" max="13074" width="4.09765625" style="1" customWidth="1"/>
    <col min="13075" max="13075" width="3.3984375" style="1" customWidth="1"/>
    <col min="13076" max="13312" width="11" style="1"/>
    <col min="13313" max="13313" width="5.59765625" style="1" customWidth="1"/>
    <col min="13314" max="13314" width="21.19921875" style="1" bestFit="1" customWidth="1"/>
    <col min="13315" max="13317" width="4.09765625" style="1" customWidth="1"/>
    <col min="13318" max="13319" width="3.5" style="1" customWidth="1"/>
    <col min="13320" max="13321" width="3.69921875" style="1" customWidth="1"/>
    <col min="13322" max="13322" width="3.5" style="1" customWidth="1"/>
    <col min="13323" max="13323" width="2.69921875" style="1" customWidth="1"/>
    <col min="13324" max="13324" width="3.3984375" style="1" customWidth="1"/>
    <col min="13325" max="13325" width="2.59765625" style="1" customWidth="1"/>
    <col min="13326" max="13326" width="3.3984375" style="1" customWidth="1"/>
    <col min="13327" max="13327" width="2.59765625" style="1" customWidth="1"/>
    <col min="13328" max="13328" width="4.09765625" style="1" customWidth="1"/>
    <col min="13329" max="13329" width="3.3984375" style="1" customWidth="1"/>
    <col min="13330" max="13330" width="4.09765625" style="1" customWidth="1"/>
    <col min="13331" max="13331" width="3.3984375" style="1" customWidth="1"/>
    <col min="13332" max="13568" width="11" style="1"/>
    <col min="13569" max="13569" width="5.59765625" style="1" customWidth="1"/>
    <col min="13570" max="13570" width="21.19921875" style="1" bestFit="1" customWidth="1"/>
    <col min="13571" max="13573" width="4.09765625" style="1" customWidth="1"/>
    <col min="13574" max="13575" width="3.5" style="1" customWidth="1"/>
    <col min="13576" max="13577" width="3.69921875" style="1" customWidth="1"/>
    <col min="13578" max="13578" width="3.5" style="1" customWidth="1"/>
    <col min="13579" max="13579" width="2.69921875" style="1" customWidth="1"/>
    <col min="13580" max="13580" width="3.3984375" style="1" customWidth="1"/>
    <col min="13581" max="13581" width="2.59765625" style="1" customWidth="1"/>
    <col min="13582" max="13582" width="3.3984375" style="1" customWidth="1"/>
    <col min="13583" max="13583" width="2.59765625" style="1" customWidth="1"/>
    <col min="13584" max="13584" width="4.09765625" style="1" customWidth="1"/>
    <col min="13585" max="13585" width="3.3984375" style="1" customWidth="1"/>
    <col min="13586" max="13586" width="4.09765625" style="1" customWidth="1"/>
    <col min="13587" max="13587" width="3.3984375" style="1" customWidth="1"/>
    <col min="13588" max="13824" width="11" style="1"/>
    <col min="13825" max="13825" width="5.59765625" style="1" customWidth="1"/>
    <col min="13826" max="13826" width="21.19921875" style="1" bestFit="1" customWidth="1"/>
    <col min="13827" max="13829" width="4.09765625" style="1" customWidth="1"/>
    <col min="13830" max="13831" width="3.5" style="1" customWidth="1"/>
    <col min="13832" max="13833" width="3.69921875" style="1" customWidth="1"/>
    <col min="13834" max="13834" width="3.5" style="1" customWidth="1"/>
    <col min="13835" max="13835" width="2.69921875" style="1" customWidth="1"/>
    <col min="13836" max="13836" width="3.3984375" style="1" customWidth="1"/>
    <col min="13837" max="13837" width="2.59765625" style="1" customWidth="1"/>
    <col min="13838" max="13838" width="3.3984375" style="1" customWidth="1"/>
    <col min="13839" max="13839" width="2.59765625" style="1" customWidth="1"/>
    <col min="13840" max="13840" width="4.09765625" style="1" customWidth="1"/>
    <col min="13841" max="13841" width="3.3984375" style="1" customWidth="1"/>
    <col min="13842" max="13842" width="4.09765625" style="1" customWidth="1"/>
    <col min="13843" max="13843" width="3.3984375" style="1" customWidth="1"/>
    <col min="13844" max="14080" width="11" style="1"/>
    <col min="14081" max="14081" width="5.59765625" style="1" customWidth="1"/>
    <col min="14082" max="14082" width="21.19921875" style="1" bestFit="1" customWidth="1"/>
    <col min="14083" max="14085" width="4.09765625" style="1" customWidth="1"/>
    <col min="14086" max="14087" width="3.5" style="1" customWidth="1"/>
    <col min="14088" max="14089" width="3.69921875" style="1" customWidth="1"/>
    <col min="14090" max="14090" width="3.5" style="1" customWidth="1"/>
    <col min="14091" max="14091" width="2.69921875" style="1" customWidth="1"/>
    <col min="14092" max="14092" width="3.3984375" style="1" customWidth="1"/>
    <col min="14093" max="14093" width="2.59765625" style="1" customWidth="1"/>
    <col min="14094" max="14094" width="3.3984375" style="1" customWidth="1"/>
    <col min="14095" max="14095" width="2.59765625" style="1" customWidth="1"/>
    <col min="14096" max="14096" width="4.09765625" style="1" customWidth="1"/>
    <col min="14097" max="14097" width="3.3984375" style="1" customWidth="1"/>
    <col min="14098" max="14098" width="4.09765625" style="1" customWidth="1"/>
    <col min="14099" max="14099" width="3.3984375" style="1" customWidth="1"/>
    <col min="14100" max="14336" width="11" style="1"/>
    <col min="14337" max="14337" width="5.59765625" style="1" customWidth="1"/>
    <col min="14338" max="14338" width="21.19921875" style="1" bestFit="1" customWidth="1"/>
    <col min="14339" max="14341" width="4.09765625" style="1" customWidth="1"/>
    <col min="14342" max="14343" width="3.5" style="1" customWidth="1"/>
    <col min="14344" max="14345" width="3.69921875" style="1" customWidth="1"/>
    <col min="14346" max="14346" width="3.5" style="1" customWidth="1"/>
    <col min="14347" max="14347" width="2.69921875" style="1" customWidth="1"/>
    <col min="14348" max="14348" width="3.3984375" style="1" customWidth="1"/>
    <col min="14349" max="14349" width="2.59765625" style="1" customWidth="1"/>
    <col min="14350" max="14350" width="3.3984375" style="1" customWidth="1"/>
    <col min="14351" max="14351" width="2.59765625" style="1" customWidth="1"/>
    <col min="14352" max="14352" width="4.09765625" style="1" customWidth="1"/>
    <col min="14353" max="14353" width="3.3984375" style="1" customWidth="1"/>
    <col min="14354" max="14354" width="4.09765625" style="1" customWidth="1"/>
    <col min="14355" max="14355" width="3.3984375" style="1" customWidth="1"/>
    <col min="14356" max="14592" width="11" style="1"/>
    <col min="14593" max="14593" width="5.59765625" style="1" customWidth="1"/>
    <col min="14594" max="14594" width="21.19921875" style="1" bestFit="1" customWidth="1"/>
    <col min="14595" max="14597" width="4.09765625" style="1" customWidth="1"/>
    <col min="14598" max="14599" width="3.5" style="1" customWidth="1"/>
    <col min="14600" max="14601" width="3.69921875" style="1" customWidth="1"/>
    <col min="14602" max="14602" width="3.5" style="1" customWidth="1"/>
    <col min="14603" max="14603" width="2.69921875" style="1" customWidth="1"/>
    <col min="14604" max="14604" width="3.3984375" style="1" customWidth="1"/>
    <col min="14605" max="14605" width="2.59765625" style="1" customWidth="1"/>
    <col min="14606" max="14606" width="3.3984375" style="1" customWidth="1"/>
    <col min="14607" max="14607" width="2.59765625" style="1" customWidth="1"/>
    <col min="14608" max="14608" width="4.09765625" style="1" customWidth="1"/>
    <col min="14609" max="14609" width="3.3984375" style="1" customWidth="1"/>
    <col min="14610" max="14610" width="4.09765625" style="1" customWidth="1"/>
    <col min="14611" max="14611" width="3.3984375" style="1" customWidth="1"/>
    <col min="14612" max="14848" width="11" style="1"/>
    <col min="14849" max="14849" width="5.59765625" style="1" customWidth="1"/>
    <col min="14850" max="14850" width="21.19921875" style="1" bestFit="1" customWidth="1"/>
    <col min="14851" max="14853" width="4.09765625" style="1" customWidth="1"/>
    <col min="14854" max="14855" width="3.5" style="1" customWidth="1"/>
    <col min="14856" max="14857" width="3.69921875" style="1" customWidth="1"/>
    <col min="14858" max="14858" width="3.5" style="1" customWidth="1"/>
    <col min="14859" max="14859" width="2.69921875" style="1" customWidth="1"/>
    <col min="14860" max="14860" width="3.3984375" style="1" customWidth="1"/>
    <col min="14861" max="14861" width="2.59765625" style="1" customWidth="1"/>
    <col min="14862" max="14862" width="3.3984375" style="1" customWidth="1"/>
    <col min="14863" max="14863" width="2.59765625" style="1" customWidth="1"/>
    <col min="14864" max="14864" width="4.09765625" style="1" customWidth="1"/>
    <col min="14865" max="14865" width="3.3984375" style="1" customWidth="1"/>
    <col min="14866" max="14866" width="4.09765625" style="1" customWidth="1"/>
    <col min="14867" max="14867" width="3.3984375" style="1" customWidth="1"/>
    <col min="14868" max="15104" width="11" style="1"/>
    <col min="15105" max="15105" width="5.59765625" style="1" customWidth="1"/>
    <col min="15106" max="15106" width="21.19921875" style="1" bestFit="1" customWidth="1"/>
    <col min="15107" max="15109" width="4.09765625" style="1" customWidth="1"/>
    <col min="15110" max="15111" width="3.5" style="1" customWidth="1"/>
    <col min="15112" max="15113" width="3.69921875" style="1" customWidth="1"/>
    <col min="15114" max="15114" width="3.5" style="1" customWidth="1"/>
    <col min="15115" max="15115" width="2.69921875" style="1" customWidth="1"/>
    <col min="15116" max="15116" width="3.3984375" style="1" customWidth="1"/>
    <col min="15117" max="15117" width="2.59765625" style="1" customWidth="1"/>
    <col min="15118" max="15118" width="3.3984375" style="1" customWidth="1"/>
    <col min="15119" max="15119" width="2.59765625" style="1" customWidth="1"/>
    <col min="15120" max="15120" width="4.09765625" style="1" customWidth="1"/>
    <col min="15121" max="15121" width="3.3984375" style="1" customWidth="1"/>
    <col min="15122" max="15122" width="4.09765625" style="1" customWidth="1"/>
    <col min="15123" max="15123" width="3.3984375" style="1" customWidth="1"/>
    <col min="15124" max="15360" width="11" style="1"/>
    <col min="15361" max="15361" width="5.59765625" style="1" customWidth="1"/>
    <col min="15362" max="15362" width="21.19921875" style="1" bestFit="1" customWidth="1"/>
    <col min="15363" max="15365" width="4.09765625" style="1" customWidth="1"/>
    <col min="15366" max="15367" width="3.5" style="1" customWidth="1"/>
    <col min="15368" max="15369" width="3.69921875" style="1" customWidth="1"/>
    <col min="15370" max="15370" width="3.5" style="1" customWidth="1"/>
    <col min="15371" max="15371" width="2.69921875" style="1" customWidth="1"/>
    <col min="15372" max="15372" width="3.3984375" style="1" customWidth="1"/>
    <col min="15373" max="15373" width="2.59765625" style="1" customWidth="1"/>
    <col min="15374" max="15374" width="3.3984375" style="1" customWidth="1"/>
    <col min="15375" max="15375" width="2.59765625" style="1" customWidth="1"/>
    <col min="15376" max="15376" width="4.09765625" style="1" customWidth="1"/>
    <col min="15377" max="15377" width="3.3984375" style="1" customWidth="1"/>
    <col min="15378" max="15378" width="4.09765625" style="1" customWidth="1"/>
    <col min="15379" max="15379" width="3.3984375" style="1" customWidth="1"/>
    <col min="15380" max="15616" width="11" style="1"/>
    <col min="15617" max="15617" width="5.59765625" style="1" customWidth="1"/>
    <col min="15618" max="15618" width="21.19921875" style="1" bestFit="1" customWidth="1"/>
    <col min="15619" max="15621" width="4.09765625" style="1" customWidth="1"/>
    <col min="15622" max="15623" width="3.5" style="1" customWidth="1"/>
    <col min="15624" max="15625" width="3.69921875" style="1" customWidth="1"/>
    <col min="15626" max="15626" width="3.5" style="1" customWidth="1"/>
    <col min="15627" max="15627" width="2.69921875" style="1" customWidth="1"/>
    <col min="15628" max="15628" width="3.3984375" style="1" customWidth="1"/>
    <col min="15629" max="15629" width="2.59765625" style="1" customWidth="1"/>
    <col min="15630" max="15630" width="3.3984375" style="1" customWidth="1"/>
    <col min="15631" max="15631" width="2.59765625" style="1" customWidth="1"/>
    <col min="15632" max="15632" width="4.09765625" style="1" customWidth="1"/>
    <col min="15633" max="15633" width="3.3984375" style="1" customWidth="1"/>
    <col min="15634" max="15634" width="4.09765625" style="1" customWidth="1"/>
    <col min="15635" max="15635" width="3.3984375" style="1" customWidth="1"/>
    <col min="15636" max="15872" width="11" style="1"/>
    <col min="15873" max="15873" width="5.59765625" style="1" customWidth="1"/>
    <col min="15874" max="15874" width="21.19921875" style="1" bestFit="1" customWidth="1"/>
    <col min="15875" max="15877" width="4.09765625" style="1" customWidth="1"/>
    <col min="15878" max="15879" width="3.5" style="1" customWidth="1"/>
    <col min="15880" max="15881" width="3.69921875" style="1" customWidth="1"/>
    <col min="15882" max="15882" width="3.5" style="1" customWidth="1"/>
    <col min="15883" max="15883" width="2.69921875" style="1" customWidth="1"/>
    <col min="15884" max="15884" width="3.3984375" style="1" customWidth="1"/>
    <col min="15885" max="15885" width="2.59765625" style="1" customWidth="1"/>
    <col min="15886" max="15886" width="3.3984375" style="1" customWidth="1"/>
    <col min="15887" max="15887" width="2.59765625" style="1" customWidth="1"/>
    <col min="15888" max="15888" width="4.09765625" style="1" customWidth="1"/>
    <col min="15889" max="15889" width="3.3984375" style="1" customWidth="1"/>
    <col min="15890" max="15890" width="4.09765625" style="1" customWidth="1"/>
    <col min="15891" max="15891" width="3.3984375" style="1" customWidth="1"/>
    <col min="15892" max="16128" width="11" style="1"/>
    <col min="16129" max="16129" width="5.59765625" style="1" customWidth="1"/>
    <col min="16130" max="16130" width="21.19921875" style="1" bestFit="1" customWidth="1"/>
    <col min="16131" max="16133" width="4.09765625" style="1" customWidth="1"/>
    <col min="16134" max="16135" width="3.5" style="1" customWidth="1"/>
    <col min="16136" max="16137" width="3.69921875" style="1" customWidth="1"/>
    <col min="16138" max="16138" width="3.5" style="1" customWidth="1"/>
    <col min="16139" max="16139" width="2.69921875" style="1" customWidth="1"/>
    <col min="16140" max="16140" width="3.3984375" style="1" customWidth="1"/>
    <col min="16141" max="16141" width="2.59765625" style="1" customWidth="1"/>
    <col min="16142" max="16142" width="3.3984375" style="1" customWidth="1"/>
    <col min="16143" max="16143" width="2.59765625" style="1" customWidth="1"/>
    <col min="16144" max="16144" width="4.09765625" style="1" customWidth="1"/>
    <col min="16145" max="16145" width="3.3984375" style="1" customWidth="1"/>
    <col min="16146" max="16146" width="4.09765625" style="1" customWidth="1"/>
    <col min="16147" max="16147" width="3.3984375" style="1" customWidth="1"/>
    <col min="16148" max="16384" width="11" style="1"/>
  </cols>
  <sheetData>
    <row r="1" spans="1:19" ht="12.9" customHeight="1" x14ac:dyDescent="0.3">
      <c r="A1" s="40"/>
      <c r="B1" s="41" t="s">
        <v>204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3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" customHeight="1" x14ac:dyDescent="0.3">
      <c r="A3" s="4">
        <v>11090001</v>
      </c>
      <c r="B3" s="4" t="s">
        <v>265</v>
      </c>
      <c r="C3" s="2">
        <v>24</v>
      </c>
      <c r="D3" s="2">
        <v>2</v>
      </c>
      <c r="E3" s="2">
        <v>26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0</v>
      </c>
      <c r="L3" s="5">
        <v>1</v>
      </c>
      <c r="M3" s="5">
        <v>0</v>
      </c>
      <c r="N3" s="5">
        <v>3</v>
      </c>
      <c r="O3" s="5">
        <v>0</v>
      </c>
      <c r="P3" s="5">
        <v>7</v>
      </c>
      <c r="Q3" s="5">
        <v>1</v>
      </c>
      <c r="R3" s="5">
        <v>12</v>
      </c>
      <c r="S3" s="5">
        <v>1</v>
      </c>
    </row>
    <row r="4" spans="1:19" ht="15.9" customHeight="1" x14ac:dyDescent="0.3">
      <c r="A4" s="4">
        <v>11090002</v>
      </c>
      <c r="B4" s="4" t="s">
        <v>266</v>
      </c>
      <c r="C4" s="2">
        <v>27</v>
      </c>
      <c r="D4" s="2">
        <v>3</v>
      </c>
      <c r="E4" s="2">
        <v>30</v>
      </c>
      <c r="F4" s="5">
        <v>0</v>
      </c>
      <c r="G4" s="5">
        <v>0</v>
      </c>
      <c r="H4" s="5">
        <v>5</v>
      </c>
      <c r="I4" s="5">
        <v>1</v>
      </c>
      <c r="J4" s="5">
        <v>2</v>
      </c>
      <c r="K4" s="5">
        <v>0</v>
      </c>
      <c r="L4" s="5">
        <v>4</v>
      </c>
      <c r="M4" s="5">
        <v>0</v>
      </c>
      <c r="N4" s="5">
        <v>3</v>
      </c>
      <c r="O4" s="5">
        <v>0</v>
      </c>
      <c r="P4" s="5">
        <v>4</v>
      </c>
      <c r="Q4" s="5">
        <v>1</v>
      </c>
      <c r="R4" s="5">
        <v>9</v>
      </c>
      <c r="S4" s="5">
        <v>1</v>
      </c>
    </row>
    <row r="5" spans="1:19" ht="15.9" customHeight="1" x14ac:dyDescent="0.3">
      <c r="A5" s="4">
        <v>11090009</v>
      </c>
      <c r="B5" s="4" t="s">
        <v>267</v>
      </c>
      <c r="C5" s="2">
        <v>17</v>
      </c>
      <c r="D5" s="2">
        <v>2</v>
      </c>
      <c r="E5" s="2">
        <v>19</v>
      </c>
      <c r="F5" s="5">
        <v>0</v>
      </c>
      <c r="G5" s="5">
        <v>0</v>
      </c>
      <c r="H5" s="5">
        <v>1</v>
      </c>
      <c r="I5" s="5">
        <v>0</v>
      </c>
      <c r="J5" s="5">
        <v>3</v>
      </c>
      <c r="K5" s="5">
        <v>0</v>
      </c>
      <c r="L5" s="5">
        <v>0</v>
      </c>
      <c r="M5" s="5">
        <v>0</v>
      </c>
      <c r="N5" s="5">
        <v>2</v>
      </c>
      <c r="O5" s="5">
        <v>0</v>
      </c>
      <c r="P5" s="5">
        <v>2</v>
      </c>
      <c r="Q5" s="5">
        <v>0</v>
      </c>
      <c r="R5" s="5">
        <v>9</v>
      </c>
      <c r="S5" s="5">
        <v>2</v>
      </c>
    </row>
    <row r="6" spans="1:19" ht="15.9" customHeight="1" x14ac:dyDescent="0.3">
      <c r="A6" s="4">
        <v>11090014</v>
      </c>
      <c r="B6" s="4" t="s">
        <v>268</v>
      </c>
      <c r="C6" s="2">
        <v>14</v>
      </c>
      <c r="D6" s="2">
        <v>2</v>
      </c>
      <c r="E6" s="2">
        <v>16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5</v>
      </c>
      <c r="Q6" s="5">
        <v>1</v>
      </c>
      <c r="R6" s="5">
        <v>9</v>
      </c>
      <c r="S6" s="5">
        <v>1</v>
      </c>
    </row>
    <row r="7" spans="1:19" ht="15.9" customHeight="1" x14ac:dyDescent="0.3">
      <c r="A7" s="4">
        <v>11090019</v>
      </c>
      <c r="B7" s="4" t="s">
        <v>269</v>
      </c>
      <c r="C7" s="2">
        <v>14</v>
      </c>
      <c r="D7" s="2">
        <v>3</v>
      </c>
      <c r="E7" s="2">
        <v>17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>
        <v>0</v>
      </c>
      <c r="P7" s="5">
        <v>6</v>
      </c>
      <c r="Q7" s="5">
        <v>0</v>
      </c>
      <c r="R7" s="5">
        <v>7</v>
      </c>
      <c r="S7" s="5">
        <v>3</v>
      </c>
    </row>
    <row r="8" spans="1:19" ht="15.9" customHeight="1" x14ac:dyDescent="0.3">
      <c r="A8" s="4">
        <v>11110001</v>
      </c>
      <c r="B8" s="4" t="s">
        <v>270</v>
      </c>
      <c r="C8" s="2">
        <v>11</v>
      </c>
      <c r="D8" s="2">
        <v>2</v>
      </c>
      <c r="E8" s="2">
        <v>13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v>3</v>
      </c>
      <c r="Q8" s="5">
        <v>0</v>
      </c>
      <c r="R8" s="5">
        <v>8</v>
      </c>
      <c r="S8" s="5">
        <v>1</v>
      </c>
    </row>
    <row r="9" spans="1:19" ht="15.9" customHeight="1" x14ac:dyDescent="0.3">
      <c r="A9" s="4">
        <v>11110009</v>
      </c>
      <c r="B9" s="4" t="s">
        <v>271</v>
      </c>
      <c r="C9" s="2">
        <v>23</v>
      </c>
      <c r="D9" s="2">
        <v>1</v>
      </c>
      <c r="E9" s="2">
        <v>24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3</v>
      </c>
      <c r="Q9" s="5">
        <v>0</v>
      </c>
      <c r="R9" s="5">
        <v>20</v>
      </c>
      <c r="S9" s="5">
        <v>1</v>
      </c>
    </row>
    <row r="10" spans="1:19" ht="15.9" customHeight="1" x14ac:dyDescent="0.3">
      <c r="A10" s="4">
        <v>11110013</v>
      </c>
      <c r="B10" s="4" t="s">
        <v>272</v>
      </c>
      <c r="C10" s="2">
        <v>36</v>
      </c>
      <c r="D10" s="2">
        <v>2</v>
      </c>
      <c r="E10" s="2">
        <v>38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2</v>
      </c>
      <c r="O10" s="5">
        <v>1</v>
      </c>
      <c r="P10" s="5">
        <v>7</v>
      </c>
      <c r="Q10" s="5">
        <v>0</v>
      </c>
      <c r="R10" s="5">
        <v>26</v>
      </c>
      <c r="S10" s="5">
        <v>1</v>
      </c>
    </row>
    <row r="11" spans="1:19" ht="15.9" customHeight="1" x14ac:dyDescent="0.3">
      <c r="A11" s="4">
        <v>11110015</v>
      </c>
      <c r="B11" s="4" t="s">
        <v>273</v>
      </c>
      <c r="C11" s="2">
        <v>8</v>
      </c>
      <c r="D11" s="2">
        <v>1</v>
      </c>
      <c r="E11" s="2">
        <v>9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2</v>
      </c>
      <c r="O11" s="5">
        <v>0</v>
      </c>
      <c r="P11" s="5">
        <v>1</v>
      </c>
      <c r="Q11" s="5">
        <v>0</v>
      </c>
      <c r="R11" s="5">
        <v>5</v>
      </c>
      <c r="S11" s="5">
        <v>1</v>
      </c>
    </row>
    <row r="12" spans="1:19" ht="15.9" customHeight="1" x14ac:dyDescent="0.3">
      <c r="A12" s="4">
        <v>11110023</v>
      </c>
      <c r="B12" s="4" t="s">
        <v>274</v>
      </c>
      <c r="C12" s="2">
        <v>15</v>
      </c>
      <c r="D12" s="2">
        <v>0</v>
      </c>
      <c r="E12" s="2">
        <v>15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  <c r="P12" s="5">
        <v>4</v>
      </c>
      <c r="Q12" s="5">
        <v>0</v>
      </c>
      <c r="R12" s="5">
        <v>10</v>
      </c>
      <c r="S12" s="5">
        <v>0</v>
      </c>
    </row>
    <row r="13" spans="1:19" ht="15.9" customHeight="1" x14ac:dyDescent="0.3">
      <c r="A13" s="4">
        <v>11110024</v>
      </c>
      <c r="B13" s="4" t="s">
        <v>275</v>
      </c>
      <c r="C13" s="2">
        <v>6</v>
      </c>
      <c r="D13" s="2">
        <v>2</v>
      </c>
      <c r="E13" s="2">
        <v>8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4</v>
      </c>
      <c r="S13" s="5">
        <v>2</v>
      </c>
    </row>
    <row r="14" spans="1:19" ht="15.9" customHeight="1" x14ac:dyDescent="0.3">
      <c r="A14" s="4">
        <v>11110027</v>
      </c>
      <c r="B14" s="4" t="s">
        <v>276</v>
      </c>
      <c r="C14" s="2">
        <v>28</v>
      </c>
      <c r="D14" s="2">
        <v>2</v>
      </c>
      <c r="E14" s="2">
        <v>30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>
        <v>2</v>
      </c>
      <c r="M14" s="5">
        <v>0</v>
      </c>
      <c r="N14" s="5">
        <v>3</v>
      </c>
      <c r="O14" s="5">
        <v>0</v>
      </c>
      <c r="P14" s="5">
        <v>12</v>
      </c>
      <c r="Q14" s="5">
        <v>1</v>
      </c>
      <c r="R14" s="5">
        <v>10</v>
      </c>
      <c r="S14" s="5">
        <v>1</v>
      </c>
    </row>
    <row r="15" spans="1:19" ht="15.9" customHeight="1" x14ac:dyDescent="0.3">
      <c r="A15" s="4">
        <v>11110028</v>
      </c>
      <c r="B15" s="4" t="s">
        <v>277</v>
      </c>
      <c r="C15" s="2">
        <v>13</v>
      </c>
      <c r="D15" s="2">
        <v>3</v>
      </c>
      <c r="E15" s="2">
        <v>16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3</v>
      </c>
      <c r="Q15" s="5">
        <v>0</v>
      </c>
      <c r="R15" s="5">
        <v>10</v>
      </c>
      <c r="S15" s="5">
        <v>3</v>
      </c>
    </row>
    <row r="16" spans="1:19" ht="15.9" customHeight="1" x14ac:dyDescent="0.3">
      <c r="A16" s="4">
        <v>11110029</v>
      </c>
      <c r="B16" s="4" t="s">
        <v>278</v>
      </c>
      <c r="C16" s="2">
        <v>12</v>
      </c>
      <c r="D16" s="2">
        <v>1</v>
      </c>
      <c r="E16" s="2">
        <v>13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8</v>
      </c>
      <c r="S16" s="5">
        <v>1</v>
      </c>
    </row>
    <row r="17" spans="1:19" ht="15.9" customHeight="1" x14ac:dyDescent="0.3">
      <c r="A17" s="4">
        <v>11110032</v>
      </c>
      <c r="B17" s="4" t="s">
        <v>279</v>
      </c>
      <c r="C17" s="2">
        <v>6</v>
      </c>
      <c r="D17" s="2">
        <v>0</v>
      </c>
      <c r="E17" s="2">
        <v>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5</v>
      </c>
      <c r="S17" s="5">
        <v>0</v>
      </c>
    </row>
    <row r="18" spans="1:19" ht="15.9" customHeight="1" x14ac:dyDescent="0.3">
      <c r="A18" s="4">
        <v>11110033</v>
      </c>
      <c r="B18" s="4" t="s">
        <v>280</v>
      </c>
      <c r="C18" s="2">
        <v>14</v>
      </c>
      <c r="D18" s="2">
        <v>0</v>
      </c>
      <c r="E18" s="2">
        <v>14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3</v>
      </c>
      <c r="Q18" s="5">
        <v>0</v>
      </c>
      <c r="R18" s="5">
        <v>10</v>
      </c>
      <c r="S18" s="5">
        <v>0</v>
      </c>
    </row>
    <row r="19" spans="1:19" ht="15.9" customHeight="1" x14ac:dyDescent="0.3">
      <c r="A19" s="4">
        <v>11120004</v>
      </c>
      <c r="B19" s="4" t="s">
        <v>281</v>
      </c>
      <c r="C19" s="2">
        <v>26</v>
      </c>
      <c r="D19" s="2">
        <v>0</v>
      </c>
      <c r="E19" s="2">
        <v>26</v>
      </c>
      <c r="F19" s="5">
        <v>0</v>
      </c>
      <c r="G19" s="5">
        <v>0</v>
      </c>
      <c r="H19" s="5">
        <v>0</v>
      </c>
      <c r="I19" s="5">
        <v>0</v>
      </c>
      <c r="J19" s="5">
        <v>4</v>
      </c>
      <c r="K19" s="5">
        <v>0</v>
      </c>
      <c r="L19" s="5">
        <v>1</v>
      </c>
      <c r="M19" s="5">
        <v>0</v>
      </c>
      <c r="N19" s="5">
        <v>3</v>
      </c>
      <c r="O19" s="5">
        <v>0</v>
      </c>
      <c r="P19" s="5">
        <v>7</v>
      </c>
      <c r="Q19" s="5">
        <v>0</v>
      </c>
      <c r="R19" s="5">
        <v>11</v>
      </c>
      <c r="S19" s="5">
        <v>0</v>
      </c>
    </row>
    <row r="20" spans="1:19" ht="15.9" customHeight="1" x14ac:dyDescent="0.3">
      <c r="A20" s="4">
        <v>11120009</v>
      </c>
      <c r="B20" s="4" t="s">
        <v>282</v>
      </c>
      <c r="C20" s="2">
        <v>22</v>
      </c>
      <c r="D20" s="2">
        <v>3</v>
      </c>
      <c r="E20" s="2">
        <v>25</v>
      </c>
      <c r="F20" s="5">
        <v>0</v>
      </c>
      <c r="G20" s="5">
        <v>0</v>
      </c>
      <c r="H20" s="5">
        <v>1</v>
      </c>
      <c r="I20" s="5">
        <v>0</v>
      </c>
      <c r="J20" s="5">
        <v>1</v>
      </c>
      <c r="K20" s="5">
        <v>0</v>
      </c>
      <c r="L20" s="5">
        <v>2</v>
      </c>
      <c r="M20" s="5">
        <v>0</v>
      </c>
      <c r="N20" s="5">
        <v>1</v>
      </c>
      <c r="O20" s="5">
        <v>1</v>
      </c>
      <c r="P20" s="5">
        <v>4</v>
      </c>
      <c r="Q20" s="5">
        <v>0</v>
      </c>
      <c r="R20" s="5">
        <v>13</v>
      </c>
      <c r="S20" s="5">
        <v>2</v>
      </c>
    </row>
    <row r="21" spans="1:19" ht="15.9" customHeight="1" x14ac:dyDescent="0.3">
      <c r="A21" s="4">
        <v>11120017</v>
      </c>
      <c r="B21" s="4" t="s">
        <v>283</v>
      </c>
      <c r="C21" s="2">
        <v>12</v>
      </c>
      <c r="D21" s="2">
        <v>3</v>
      </c>
      <c r="E21" s="2">
        <v>15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</v>
      </c>
      <c r="Q21" s="5">
        <v>1</v>
      </c>
      <c r="R21" s="5">
        <v>10</v>
      </c>
      <c r="S21" s="5">
        <v>2</v>
      </c>
    </row>
    <row r="22" spans="1:19" ht="15.9" customHeight="1" x14ac:dyDescent="0.3">
      <c r="A22" s="4">
        <v>11120019</v>
      </c>
      <c r="B22" s="4" t="s">
        <v>284</v>
      </c>
      <c r="C22" s="2">
        <v>5</v>
      </c>
      <c r="D22" s="2">
        <v>0</v>
      </c>
      <c r="E22" s="2">
        <v>5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3</v>
      </c>
      <c r="Q22" s="5">
        <v>0</v>
      </c>
      <c r="R22" s="5">
        <v>2</v>
      </c>
      <c r="S22" s="5">
        <v>0</v>
      </c>
    </row>
    <row r="23" spans="1:19" ht="15.9" customHeight="1" x14ac:dyDescent="0.3">
      <c r="A23" s="4">
        <v>11120024</v>
      </c>
      <c r="B23" s="4" t="s">
        <v>285</v>
      </c>
      <c r="C23" s="2">
        <v>15</v>
      </c>
      <c r="D23" s="2">
        <v>1</v>
      </c>
      <c r="E23" s="2">
        <v>16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1</v>
      </c>
      <c r="O23" s="5">
        <v>0</v>
      </c>
      <c r="P23" s="5">
        <v>4</v>
      </c>
      <c r="Q23" s="5">
        <v>1</v>
      </c>
      <c r="R23" s="5">
        <v>9</v>
      </c>
      <c r="S23" s="5">
        <v>0</v>
      </c>
    </row>
    <row r="24" spans="1:19" ht="15.9" customHeight="1" x14ac:dyDescent="0.3">
      <c r="A24" s="4">
        <v>11120025</v>
      </c>
      <c r="B24" s="4" t="s">
        <v>286</v>
      </c>
      <c r="C24" s="2">
        <v>16</v>
      </c>
      <c r="D24" s="2">
        <v>1</v>
      </c>
      <c r="E24" s="2">
        <v>17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</v>
      </c>
      <c r="Q24" s="5">
        <v>1</v>
      </c>
      <c r="R24" s="5">
        <v>10</v>
      </c>
      <c r="S24" s="5">
        <v>0</v>
      </c>
    </row>
    <row r="25" spans="1:19" ht="15.9" customHeight="1" x14ac:dyDescent="0.3">
      <c r="A25" s="4">
        <v>11120026</v>
      </c>
      <c r="B25" s="4" t="s">
        <v>287</v>
      </c>
      <c r="C25" s="2">
        <v>20</v>
      </c>
      <c r="D25" s="2">
        <v>5</v>
      </c>
      <c r="E25" s="2">
        <v>25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2</v>
      </c>
      <c r="O25" s="5">
        <v>0</v>
      </c>
      <c r="P25" s="5">
        <v>3</v>
      </c>
      <c r="Q25" s="5">
        <v>3</v>
      </c>
      <c r="R25" s="5">
        <v>13</v>
      </c>
      <c r="S25" s="5">
        <v>2</v>
      </c>
    </row>
    <row r="26" spans="1:19" ht="15.9" customHeight="1" x14ac:dyDescent="0.3">
      <c r="A26" s="4">
        <v>11120043</v>
      </c>
      <c r="B26" s="4" t="s">
        <v>288</v>
      </c>
      <c r="C26" s="2">
        <v>25</v>
      </c>
      <c r="D26" s="2">
        <v>3</v>
      </c>
      <c r="E26" s="2">
        <v>28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1</v>
      </c>
      <c r="L26" s="5">
        <v>4</v>
      </c>
      <c r="M26" s="5">
        <v>0</v>
      </c>
      <c r="N26" s="5">
        <v>2</v>
      </c>
      <c r="O26" s="5">
        <v>0</v>
      </c>
      <c r="P26" s="5">
        <v>8</v>
      </c>
      <c r="Q26" s="5">
        <v>1</v>
      </c>
      <c r="R26" s="5">
        <v>10</v>
      </c>
      <c r="S26" s="5">
        <v>1</v>
      </c>
    </row>
    <row r="27" spans="1:19" ht="15.9" customHeight="1" x14ac:dyDescent="0.3">
      <c r="A27" s="4">
        <v>11120044</v>
      </c>
      <c r="B27" s="4" t="s">
        <v>289</v>
      </c>
      <c r="C27" s="2">
        <v>12</v>
      </c>
      <c r="D27" s="2">
        <v>0</v>
      </c>
      <c r="E27" s="2">
        <v>12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1</v>
      </c>
      <c r="M27" s="5">
        <v>0</v>
      </c>
      <c r="N27" s="5">
        <v>2</v>
      </c>
      <c r="O27" s="5">
        <v>0</v>
      </c>
      <c r="P27" s="5">
        <v>1</v>
      </c>
      <c r="Q27" s="5">
        <v>0</v>
      </c>
      <c r="R27" s="5">
        <v>7</v>
      </c>
      <c r="S27" s="5">
        <v>0</v>
      </c>
    </row>
    <row r="28" spans="1:19" ht="15.9" customHeight="1" x14ac:dyDescent="0.3">
      <c r="A28" s="4">
        <v>11120045</v>
      </c>
      <c r="B28" s="4" t="s">
        <v>290</v>
      </c>
      <c r="C28" s="2">
        <v>28</v>
      </c>
      <c r="D28" s="2">
        <v>1</v>
      </c>
      <c r="E28" s="2">
        <v>29</v>
      </c>
      <c r="F28" s="5">
        <v>0</v>
      </c>
      <c r="G28" s="5">
        <v>0</v>
      </c>
      <c r="H28" s="5">
        <v>0</v>
      </c>
      <c r="I28" s="5">
        <v>0</v>
      </c>
      <c r="J28" s="5">
        <v>4</v>
      </c>
      <c r="K28" s="5">
        <v>0</v>
      </c>
      <c r="L28" s="5">
        <v>3</v>
      </c>
      <c r="M28" s="5">
        <v>0</v>
      </c>
      <c r="N28" s="5">
        <v>5</v>
      </c>
      <c r="O28" s="5">
        <v>1</v>
      </c>
      <c r="P28" s="5">
        <v>6</v>
      </c>
      <c r="Q28" s="5">
        <v>0</v>
      </c>
      <c r="R28" s="5">
        <v>10</v>
      </c>
      <c r="S28" s="5">
        <v>0</v>
      </c>
    </row>
    <row r="29" spans="1:19" ht="15.9" customHeight="1" x14ac:dyDescent="0.3">
      <c r="A29" s="4">
        <v>11120046</v>
      </c>
      <c r="B29" s="4" t="s">
        <v>291</v>
      </c>
      <c r="C29" s="2">
        <v>8</v>
      </c>
      <c r="D29" s="2">
        <v>0</v>
      </c>
      <c r="E29" s="2">
        <v>8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4</v>
      </c>
      <c r="Q29" s="5">
        <v>0</v>
      </c>
      <c r="R29" s="5">
        <v>4</v>
      </c>
      <c r="S29" s="5">
        <v>0</v>
      </c>
    </row>
    <row r="30" spans="1:19" ht="15.9" customHeight="1" x14ac:dyDescent="0.3">
      <c r="A30" s="4">
        <v>11120047</v>
      </c>
      <c r="B30" s="4" t="s">
        <v>292</v>
      </c>
      <c r="C30" s="2">
        <v>24</v>
      </c>
      <c r="D30" s="2">
        <v>4</v>
      </c>
      <c r="E30" s="2">
        <v>28</v>
      </c>
      <c r="F30" s="5">
        <v>0</v>
      </c>
      <c r="G30" s="5">
        <v>0</v>
      </c>
      <c r="H30" s="5">
        <v>0</v>
      </c>
      <c r="I30" s="5">
        <v>2</v>
      </c>
      <c r="J30" s="5">
        <v>1</v>
      </c>
      <c r="K30" s="5">
        <v>0</v>
      </c>
      <c r="L30" s="5">
        <v>3</v>
      </c>
      <c r="M30" s="5">
        <v>0</v>
      </c>
      <c r="N30" s="5">
        <v>3</v>
      </c>
      <c r="O30" s="5">
        <v>1</v>
      </c>
      <c r="P30" s="5">
        <v>2</v>
      </c>
      <c r="Q30" s="5">
        <v>0</v>
      </c>
      <c r="R30" s="5">
        <v>15</v>
      </c>
      <c r="S30" s="5">
        <v>1</v>
      </c>
    </row>
    <row r="31" spans="1:19" ht="15.9" customHeight="1" x14ac:dyDescent="0.3">
      <c r="A31" s="4">
        <v>11120052</v>
      </c>
      <c r="B31" s="4" t="s">
        <v>293</v>
      </c>
      <c r="C31" s="2">
        <v>10</v>
      </c>
      <c r="D31" s="2">
        <v>2</v>
      </c>
      <c r="E31" s="2">
        <v>12</v>
      </c>
      <c r="F31" s="5">
        <v>0</v>
      </c>
      <c r="G31" s="5">
        <v>0</v>
      </c>
      <c r="H31" s="5">
        <v>1</v>
      </c>
      <c r="I31" s="5">
        <v>0</v>
      </c>
      <c r="J31" s="5">
        <v>4</v>
      </c>
      <c r="K31" s="5">
        <v>0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1</v>
      </c>
      <c r="R31" s="5">
        <v>3</v>
      </c>
      <c r="S31" s="5">
        <v>1</v>
      </c>
    </row>
    <row r="32" spans="1:19" ht="15.9" customHeight="1" x14ac:dyDescent="0.3">
      <c r="A32" s="4">
        <v>11300003</v>
      </c>
      <c r="B32" s="4" t="s">
        <v>294</v>
      </c>
      <c r="C32" s="2">
        <v>14</v>
      </c>
      <c r="D32" s="2">
        <v>3</v>
      </c>
      <c r="E32" s="2">
        <v>17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2</v>
      </c>
      <c r="Q32" s="5">
        <v>0</v>
      </c>
      <c r="R32" s="5">
        <v>12</v>
      </c>
      <c r="S32" s="5">
        <v>2</v>
      </c>
    </row>
    <row r="33" spans="1:19" ht="15.9" customHeight="1" x14ac:dyDescent="0.3">
      <c r="A33" s="4">
        <v>11300004</v>
      </c>
      <c r="B33" s="4" t="s">
        <v>295</v>
      </c>
      <c r="C33" s="2">
        <v>18</v>
      </c>
      <c r="D33" s="2">
        <v>0</v>
      </c>
      <c r="E33" s="2">
        <v>18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2</v>
      </c>
      <c r="O33" s="5">
        <v>0</v>
      </c>
      <c r="P33" s="5">
        <v>8</v>
      </c>
      <c r="Q33" s="5">
        <v>0</v>
      </c>
      <c r="R33" s="5">
        <v>7</v>
      </c>
      <c r="S33" s="5">
        <v>0</v>
      </c>
    </row>
    <row r="34" spans="1:19" ht="15.9" customHeight="1" x14ac:dyDescent="0.3">
      <c r="A34" s="4">
        <v>11300005</v>
      </c>
      <c r="B34" s="4" t="s">
        <v>296</v>
      </c>
      <c r="C34" s="2">
        <v>3</v>
      </c>
      <c r="D34" s="2">
        <v>0</v>
      </c>
      <c r="E34" s="2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</v>
      </c>
      <c r="S34" s="5">
        <v>0</v>
      </c>
    </row>
    <row r="35" spans="1:19" ht="15.9" customHeight="1" x14ac:dyDescent="0.3">
      <c r="A35" s="4">
        <v>11300006</v>
      </c>
      <c r="B35" s="4" t="s">
        <v>297</v>
      </c>
      <c r="C35" s="2">
        <v>2</v>
      </c>
      <c r="D35" s="2">
        <v>1</v>
      </c>
      <c r="E35" s="2">
        <v>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1</v>
      </c>
    </row>
    <row r="36" spans="1:19" ht="15.9" customHeight="1" x14ac:dyDescent="0.3">
      <c r="A36" s="4">
        <v>11300007</v>
      </c>
      <c r="B36" s="4" t="s">
        <v>298</v>
      </c>
      <c r="C36" s="2">
        <v>70</v>
      </c>
      <c r="D36" s="2">
        <v>28</v>
      </c>
      <c r="E36" s="2">
        <v>98</v>
      </c>
      <c r="F36" s="5">
        <v>3</v>
      </c>
      <c r="G36" s="5">
        <v>1</v>
      </c>
      <c r="H36" s="5">
        <v>9</v>
      </c>
      <c r="I36" s="5">
        <v>0</v>
      </c>
      <c r="J36" s="5">
        <v>14</v>
      </c>
      <c r="K36" s="5">
        <v>1</v>
      </c>
      <c r="L36" s="5">
        <v>3</v>
      </c>
      <c r="M36" s="5">
        <v>2</v>
      </c>
      <c r="N36" s="5">
        <v>5</v>
      </c>
      <c r="O36" s="5">
        <v>5</v>
      </c>
      <c r="P36" s="5">
        <v>9</v>
      </c>
      <c r="Q36" s="5">
        <v>17</v>
      </c>
      <c r="R36" s="5">
        <v>27</v>
      </c>
      <c r="S36" s="5">
        <v>2</v>
      </c>
    </row>
    <row r="37" spans="1:19" ht="15.9" customHeight="1" x14ac:dyDescent="0.3">
      <c r="A37" s="4">
        <v>11300008</v>
      </c>
      <c r="B37" s="4" t="s">
        <v>299</v>
      </c>
      <c r="C37" s="2">
        <v>28</v>
      </c>
      <c r="D37" s="2">
        <v>1</v>
      </c>
      <c r="E37" s="2">
        <v>29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4</v>
      </c>
      <c r="O37" s="5">
        <v>0</v>
      </c>
      <c r="P37" s="5">
        <v>5</v>
      </c>
      <c r="Q37" s="5">
        <v>0</v>
      </c>
      <c r="R37" s="5">
        <v>18</v>
      </c>
      <c r="S37" s="5">
        <v>1</v>
      </c>
    </row>
    <row r="38" spans="1:19" ht="15.9" customHeight="1" x14ac:dyDescent="0.3">
      <c r="A38" s="4">
        <v>11300010</v>
      </c>
      <c r="B38" s="4" t="s">
        <v>300</v>
      </c>
      <c r="C38" s="2">
        <v>44</v>
      </c>
      <c r="D38" s="2">
        <v>4</v>
      </c>
      <c r="E38" s="2">
        <v>48</v>
      </c>
      <c r="F38" s="5">
        <v>0</v>
      </c>
      <c r="G38" s="5">
        <v>0</v>
      </c>
      <c r="H38" s="5">
        <v>1</v>
      </c>
      <c r="I38" s="5">
        <v>0</v>
      </c>
      <c r="J38" s="5">
        <v>4</v>
      </c>
      <c r="K38" s="5">
        <v>1</v>
      </c>
      <c r="L38" s="5">
        <v>7</v>
      </c>
      <c r="M38" s="5">
        <v>0</v>
      </c>
      <c r="N38" s="5">
        <v>3</v>
      </c>
      <c r="O38" s="5">
        <v>0</v>
      </c>
      <c r="P38" s="5">
        <v>13</v>
      </c>
      <c r="Q38" s="5">
        <v>1</v>
      </c>
      <c r="R38" s="5">
        <v>16</v>
      </c>
      <c r="S38" s="5">
        <v>2</v>
      </c>
    </row>
    <row r="39" spans="1:19" ht="15.9" customHeight="1" x14ac:dyDescent="0.3">
      <c r="A39" s="4">
        <v>11300012</v>
      </c>
      <c r="B39" s="4" t="s">
        <v>301</v>
      </c>
      <c r="C39" s="2">
        <v>43</v>
      </c>
      <c r="D39" s="2">
        <v>0</v>
      </c>
      <c r="E39" s="2">
        <v>43</v>
      </c>
      <c r="F39" s="5">
        <v>1</v>
      </c>
      <c r="G39" s="5">
        <v>0</v>
      </c>
      <c r="H39" s="5">
        <v>4</v>
      </c>
      <c r="I39" s="5">
        <v>0</v>
      </c>
      <c r="J39" s="5">
        <v>5</v>
      </c>
      <c r="K39" s="5">
        <v>0</v>
      </c>
      <c r="L39" s="5">
        <v>5</v>
      </c>
      <c r="M39" s="5">
        <v>0</v>
      </c>
      <c r="N39" s="5">
        <v>6</v>
      </c>
      <c r="O39" s="5">
        <v>0</v>
      </c>
      <c r="P39" s="5">
        <v>10</v>
      </c>
      <c r="Q39" s="5">
        <v>0</v>
      </c>
      <c r="R39" s="5">
        <v>12</v>
      </c>
      <c r="S39" s="5">
        <v>0</v>
      </c>
    </row>
    <row r="40" spans="1:19" ht="15.9" customHeight="1" x14ac:dyDescent="0.3">
      <c r="A40" s="4">
        <v>11300014</v>
      </c>
      <c r="B40" s="4" t="s">
        <v>302</v>
      </c>
      <c r="C40" s="2">
        <v>37</v>
      </c>
      <c r="D40" s="2">
        <v>7</v>
      </c>
      <c r="E40" s="2">
        <v>44</v>
      </c>
      <c r="F40" s="5">
        <v>1</v>
      </c>
      <c r="G40" s="5">
        <v>0</v>
      </c>
      <c r="H40" s="5">
        <v>1</v>
      </c>
      <c r="I40" s="5">
        <v>0</v>
      </c>
      <c r="J40" s="5">
        <v>3</v>
      </c>
      <c r="K40" s="5">
        <v>1</v>
      </c>
      <c r="L40" s="5">
        <v>1</v>
      </c>
      <c r="M40" s="5">
        <v>0</v>
      </c>
      <c r="N40" s="5">
        <v>1</v>
      </c>
      <c r="O40" s="5">
        <v>0</v>
      </c>
      <c r="P40" s="5">
        <v>8</v>
      </c>
      <c r="Q40" s="5">
        <v>6</v>
      </c>
      <c r="R40" s="5">
        <v>22</v>
      </c>
      <c r="S40" s="5">
        <v>0</v>
      </c>
    </row>
    <row r="41" spans="1:19" ht="15.9" customHeight="1" x14ac:dyDescent="0.3">
      <c r="A41" s="4">
        <v>11300015</v>
      </c>
      <c r="B41" s="4" t="s">
        <v>303</v>
      </c>
      <c r="C41" s="2">
        <v>9</v>
      </c>
      <c r="D41" s="2">
        <v>0</v>
      </c>
      <c r="E41" s="2">
        <v>9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1</v>
      </c>
      <c r="Q41" s="5">
        <v>0</v>
      </c>
      <c r="R41" s="5">
        <v>7</v>
      </c>
      <c r="S41" s="5">
        <v>0</v>
      </c>
    </row>
    <row r="42" spans="1:19" ht="15.9" customHeight="1" x14ac:dyDescent="0.3">
      <c r="A42" s="4">
        <v>11300016</v>
      </c>
      <c r="B42" s="4" t="s">
        <v>304</v>
      </c>
      <c r="C42" s="2">
        <v>45</v>
      </c>
      <c r="D42" s="2">
        <v>3</v>
      </c>
      <c r="E42" s="2">
        <v>48</v>
      </c>
      <c r="F42" s="5">
        <v>1</v>
      </c>
      <c r="G42" s="5">
        <v>0</v>
      </c>
      <c r="H42" s="5">
        <v>2</v>
      </c>
      <c r="I42" s="5">
        <v>0</v>
      </c>
      <c r="J42" s="5">
        <v>1</v>
      </c>
      <c r="K42" s="5">
        <v>0</v>
      </c>
      <c r="L42" s="5">
        <v>4</v>
      </c>
      <c r="M42" s="5">
        <v>0</v>
      </c>
      <c r="N42" s="5">
        <v>5</v>
      </c>
      <c r="O42" s="5">
        <v>0</v>
      </c>
      <c r="P42" s="5">
        <v>7</v>
      </c>
      <c r="Q42" s="5">
        <v>1</v>
      </c>
      <c r="R42" s="5">
        <v>25</v>
      </c>
      <c r="S42" s="5">
        <v>2</v>
      </c>
    </row>
    <row r="43" spans="1:19" ht="15.9" customHeight="1" x14ac:dyDescent="0.3">
      <c r="A43" s="4">
        <v>11300017</v>
      </c>
      <c r="B43" s="4" t="s">
        <v>305</v>
      </c>
      <c r="C43" s="2">
        <v>7</v>
      </c>
      <c r="D43" s="2">
        <v>0</v>
      </c>
      <c r="E43" s="2">
        <v>7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7</v>
      </c>
      <c r="S43" s="5">
        <v>0</v>
      </c>
    </row>
    <row r="44" spans="1:19" ht="15.9" customHeight="1" x14ac:dyDescent="0.3">
      <c r="A44" s="4">
        <v>11300018</v>
      </c>
      <c r="B44" s="4" t="s">
        <v>306</v>
      </c>
      <c r="C44" s="2">
        <v>3</v>
      </c>
      <c r="D44" s="2">
        <v>0</v>
      </c>
      <c r="E44" s="2">
        <v>3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0</v>
      </c>
      <c r="R44" s="5">
        <v>2</v>
      </c>
      <c r="S44" s="5">
        <v>0</v>
      </c>
    </row>
    <row r="45" spans="1:19" ht="15.9" customHeight="1" x14ac:dyDescent="0.3">
      <c r="A45" s="4">
        <v>11300019</v>
      </c>
      <c r="B45" s="4" t="s">
        <v>307</v>
      </c>
      <c r="C45" s="2">
        <v>3</v>
      </c>
      <c r="D45" s="2">
        <v>0</v>
      </c>
      <c r="E45" s="2">
        <v>3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3</v>
      </c>
      <c r="S45" s="5">
        <v>0</v>
      </c>
    </row>
    <row r="46" spans="1:19" ht="15.9" customHeight="1" x14ac:dyDescent="0.3">
      <c r="A46" s="4">
        <v>11300021</v>
      </c>
      <c r="B46" s="4" t="s">
        <v>308</v>
      </c>
      <c r="C46" s="2">
        <v>23</v>
      </c>
      <c r="D46" s="2">
        <v>1</v>
      </c>
      <c r="E46" s="2">
        <v>24</v>
      </c>
      <c r="F46" s="5">
        <v>3</v>
      </c>
      <c r="G46" s="5">
        <v>0</v>
      </c>
      <c r="H46" s="5">
        <v>4</v>
      </c>
      <c r="I46" s="5">
        <v>0</v>
      </c>
      <c r="J46" s="5">
        <v>6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8</v>
      </c>
      <c r="S46" s="5">
        <v>1</v>
      </c>
    </row>
    <row r="47" spans="1:19" ht="15.9" customHeight="1" x14ac:dyDescent="0.3">
      <c r="A47" s="4">
        <v>11300022</v>
      </c>
      <c r="B47" s="4" t="s">
        <v>309</v>
      </c>
      <c r="C47" s="2">
        <v>15</v>
      </c>
      <c r="D47" s="2">
        <v>3</v>
      </c>
      <c r="E47" s="2">
        <v>18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1</v>
      </c>
      <c r="N47" s="5">
        <v>0</v>
      </c>
      <c r="O47" s="5">
        <v>0</v>
      </c>
      <c r="P47" s="5">
        <v>4</v>
      </c>
      <c r="Q47" s="5">
        <v>0</v>
      </c>
      <c r="R47" s="5">
        <v>11</v>
      </c>
      <c r="S47" s="5">
        <v>2</v>
      </c>
    </row>
    <row r="48" spans="1:19" ht="15.9" customHeight="1" x14ac:dyDescent="0.3">
      <c r="A48" s="4">
        <v>11300023</v>
      </c>
      <c r="B48" s="4" t="s">
        <v>310</v>
      </c>
      <c r="C48" s="2">
        <v>71</v>
      </c>
      <c r="D48" s="2">
        <v>2</v>
      </c>
      <c r="E48" s="2">
        <v>73</v>
      </c>
      <c r="F48" s="5">
        <v>0</v>
      </c>
      <c r="G48" s="5">
        <v>0</v>
      </c>
      <c r="H48" s="5">
        <v>7</v>
      </c>
      <c r="I48" s="5">
        <v>0</v>
      </c>
      <c r="J48" s="5">
        <v>7</v>
      </c>
      <c r="K48" s="5">
        <v>0</v>
      </c>
      <c r="L48" s="5">
        <v>7</v>
      </c>
      <c r="M48" s="5">
        <v>0</v>
      </c>
      <c r="N48" s="5">
        <v>10</v>
      </c>
      <c r="O48" s="5">
        <v>0</v>
      </c>
      <c r="P48" s="5">
        <v>14</v>
      </c>
      <c r="Q48" s="5">
        <v>1</v>
      </c>
      <c r="R48" s="5">
        <v>26</v>
      </c>
      <c r="S48" s="5">
        <v>1</v>
      </c>
    </row>
    <row r="49" spans="1:19" ht="15.9" customHeight="1" x14ac:dyDescent="0.3">
      <c r="A49" s="4">
        <v>11300025</v>
      </c>
      <c r="B49" s="4" t="s">
        <v>311</v>
      </c>
      <c r="C49" s="2">
        <v>14</v>
      </c>
      <c r="D49" s="2">
        <v>2</v>
      </c>
      <c r="E49" s="2">
        <v>16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2</v>
      </c>
      <c r="Q49" s="5">
        <v>1</v>
      </c>
      <c r="R49" s="5">
        <v>10</v>
      </c>
      <c r="S49" s="5">
        <v>1</v>
      </c>
    </row>
    <row r="50" spans="1:19" ht="15.9" customHeight="1" x14ac:dyDescent="0.3">
      <c r="A50" s="4">
        <v>11300028</v>
      </c>
      <c r="B50" s="4" t="s">
        <v>312</v>
      </c>
      <c r="C50" s="2">
        <v>12</v>
      </c>
      <c r="D50" s="2">
        <v>0</v>
      </c>
      <c r="E50" s="2">
        <v>12</v>
      </c>
      <c r="F50" s="5">
        <v>0</v>
      </c>
      <c r="G50" s="5">
        <v>0</v>
      </c>
      <c r="H50" s="5">
        <v>0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4</v>
      </c>
      <c r="Q50" s="5">
        <v>0</v>
      </c>
      <c r="R50" s="5">
        <v>7</v>
      </c>
      <c r="S50" s="5">
        <v>0</v>
      </c>
    </row>
    <row r="51" spans="1:19" ht="15.9" customHeight="1" x14ac:dyDescent="0.3">
      <c r="A51" s="4">
        <v>11300032</v>
      </c>
      <c r="B51" s="4" t="s">
        <v>313</v>
      </c>
      <c r="C51" s="2">
        <v>14</v>
      </c>
      <c r="D51" s="2">
        <v>1</v>
      </c>
      <c r="E51" s="2">
        <v>15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6</v>
      </c>
      <c r="Q51" s="5">
        <v>0</v>
      </c>
      <c r="R51" s="5">
        <v>8</v>
      </c>
      <c r="S51" s="5">
        <v>1</v>
      </c>
    </row>
    <row r="52" spans="1:19" ht="15.9" customHeight="1" x14ac:dyDescent="0.3">
      <c r="A52" s="4">
        <v>11300039</v>
      </c>
      <c r="B52" s="4" t="s">
        <v>314</v>
      </c>
      <c r="C52" s="2">
        <v>14</v>
      </c>
      <c r="D52" s="2">
        <v>0</v>
      </c>
      <c r="E52" s="2">
        <v>14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3</v>
      </c>
      <c r="Q52" s="5">
        <v>0</v>
      </c>
      <c r="R52" s="5">
        <v>11</v>
      </c>
      <c r="S52" s="5">
        <v>0</v>
      </c>
    </row>
    <row r="53" spans="1:19" ht="15.9" customHeight="1" x14ac:dyDescent="0.3">
      <c r="A53" s="4">
        <v>11300040</v>
      </c>
      <c r="B53" s="4" t="s">
        <v>315</v>
      </c>
      <c r="C53" s="2">
        <v>12</v>
      </c>
      <c r="D53" s="2">
        <v>1</v>
      </c>
      <c r="E53" s="2">
        <v>13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  <c r="Q53" s="5">
        <v>1</v>
      </c>
      <c r="R53" s="5">
        <v>11</v>
      </c>
      <c r="S53" s="5">
        <v>0</v>
      </c>
    </row>
    <row r="54" spans="1:19" ht="15.9" customHeight="1" x14ac:dyDescent="0.3">
      <c r="A54" s="4">
        <v>11300041</v>
      </c>
      <c r="B54" s="4" t="s">
        <v>316</v>
      </c>
      <c r="C54" s="2">
        <v>42</v>
      </c>
      <c r="D54" s="2">
        <v>0</v>
      </c>
      <c r="E54" s="2">
        <v>42</v>
      </c>
      <c r="F54" s="5">
        <v>2</v>
      </c>
      <c r="G54" s="5">
        <v>0</v>
      </c>
      <c r="H54" s="5">
        <v>0</v>
      </c>
      <c r="I54" s="5">
        <v>0</v>
      </c>
      <c r="J54" s="5">
        <v>3</v>
      </c>
      <c r="K54" s="5">
        <v>0</v>
      </c>
      <c r="L54" s="5">
        <v>10</v>
      </c>
      <c r="M54" s="5">
        <v>0</v>
      </c>
      <c r="N54" s="5">
        <v>1</v>
      </c>
      <c r="O54" s="5">
        <v>0</v>
      </c>
      <c r="P54" s="5">
        <v>10</v>
      </c>
      <c r="Q54" s="5">
        <v>0</v>
      </c>
      <c r="R54" s="5">
        <v>16</v>
      </c>
      <c r="S54" s="5">
        <v>0</v>
      </c>
    </row>
    <row r="55" spans="1:19" ht="15.9" customHeight="1" x14ac:dyDescent="0.3">
      <c r="A55" s="4">
        <v>11300047</v>
      </c>
      <c r="B55" s="4" t="s">
        <v>317</v>
      </c>
      <c r="C55" s="2">
        <v>3</v>
      </c>
      <c r="D55" s="2">
        <v>0</v>
      </c>
      <c r="E55" s="2">
        <v>3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1</v>
      </c>
      <c r="S55" s="5">
        <v>0</v>
      </c>
    </row>
    <row r="56" spans="1:19" ht="15.9" customHeight="1" x14ac:dyDescent="0.3">
      <c r="A56" s="4">
        <v>11300050</v>
      </c>
      <c r="B56" s="4" t="s">
        <v>318</v>
      </c>
      <c r="C56" s="2">
        <v>13</v>
      </c>
      <c r="D56" s="2">
        <v>2</v>
      </c>
      <c r="E56" s="2">
        <v>15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0</v>
      </c>
      <c r="N56" s="5">
        <v>2</v>
      </c>
      <c r="O56" s="5">
        <v>0</v>
      </c>
      <c r="P56" s="5">
        <v>1</v>
      </c>
      <c r="Q56" s="5">
        <v>0</v>
      </c>
      <c r="R56" s="5">
        <v>9</v>
      </c>
      <c r="S56" s="5">
        <v>2</v>
      </c>
    </row>
    <row r="57" spans="1:19" ht="15.9" customHeight="1" x14ac:dyDescent="0.3">
      <c r="A57" s="4">
        <v>11300055</v>
      </c>
      <c r="B57" s="4" t="s">
        <v>319</v>
      </c>
      <c r="C57" s="2">
        <v>11</v>
      </c>
      <c r="D57" s="2">
        <v>2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1</v>
      </c>
      <c r="P57" s="5">
        <v>4</v>
      </c>
      <c r="Q57" s="5">
        <v>0</v>
      </c>
      <c r="R57" s="5">
        <v>6</v>
      </c>
      <c r="S57" s="5">
        <v>1</v>
      </c>
    </row>
    <row r="58" spans="1:19" ht="15.9" customHeight="1" x14ac:dyDescent="0.3">
      <c r="A58" s="4">
        <v>11300056</v>
      </c>
      <c r="B58" s="4" t="s">
        <v>320</v>
      </c>
      <c r="C58" s="2">
        <v>11</v>
      </c>
      <c r="D58" s="2">
        <v>1</v>
      </c>
      <c r="E58" s="2">
        <v>12</v>
      </c>
      <c r="F58" s="5">
        <v>0</v>
      </c>
      <c r="G58" s="5">
        <v>0</v>
      </c>
      <c r="H58" s="5">
        <v>0</v>
      </c>
      <c r="I58" s="5">
        <v>0</v>
      </c>
      <c r="J58" s="5">
        <v>1</v>
      </c>
      <c r="K58" s="5">
        <v>0</v>
      </c>
      <c r="L58" s="5">
        <v>3</v>
      </c>
      <c r="M58" s="5">
        <v>0</v>
      </c>
      <c r="N58" s="5">
        <v>2</v>
      </c>
      <c r="O58" s="5">
        <v>0</v>
      </c>
      <c r="P58" s="5">
        <v>1</v>
      </c>
      <c r="Q58" s="5">
        <v>0</v>
      </c>
      <c r="R58" s="5">
        <v>4</v>
      </c>
      <c r="S58" s="5">
        <v>1</v>
      </c>
    </row>
    <row r="59" spans="1:19" ht="15.9" customHeight="1" x14ac:dyDescent="0.3">
      <c r="A59" s="4">
        <v>11300057</v>
      </c>
      <c r="B59" s="4" t="s">
        <v>321</v>
      </c>
      <c r="C59" s="2">
        <v>11</v>
      </c>
      <c r="D59" s="2">
        <v>0</v>
      </c>
      <c r="E59" s="2">
        <v>11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2</v>
      </c>
      <c r="Q59" s="5">
        <v>0</v>
      </c>
      <c r="R59" s="5">
        <v>9</v>
      </c>
      <c r="S59" s="5">
        <v>0</v>
      </c>
    </row>
    <row r="60" spans="1:19" ht="15.9" customHeight="1" x14ac:dyDescent="0.3">
      <c r="A60" s="4">
        <v>11310005</v>
      </c>
      <c r="B60" s="4" t="s">
        <v>322</v>
      </c>
      <c r="C60" s="2">
        <v>21</v>
      </c>
      <c r="D60" s="2">
        <v>0</v>
      </c>
      <c r="E60" s="2">
        <v>21</v>
      </c>
      <c r="F60" s="5">
        <v>0</v>
      </c>
      <c r="G60" s="5">
        <v>0</v>
      </c>
      <c r="H60" s="5">
        <v>1</v>
      </c>
      <c r="I60" s="5">
        <v>0</v>
      </c>
      <c r="J60" s="5">
        <v>2</v>
      </c>
      <c r="K60" s="5">
        <v>0</v>
      </c>
      <c r="L60" s="5">
        <v>4</v>
      </c>
      <c r="M60" s="5">
        <v>0</v>
      </c>
      <c r="N60" s="5">
        <v>1</v>
      </c>
      <c r="O60" s="5">
        <v>0</v>
      </c>
      <c r="P60" s="5">
        <v>2</v>
      </c>
      <c r="Q60" s="5">
        <v>0</v>
      </c>
      <c r="R60" s="5">
        <v>11</v>
      </c>
      <c r="S60" s="5">
        <v>0</v>
      </c>
    </row>
    <row r="61" spans="1:19" ht="15.9" customHeight="1" x14ac:dyDescent="0.3">
      <c r="A61" s="4">
        <v>11310006</v>
      </c>
      <c r="B61" s="4" t="s">
        <v>323</v>
      </c>
      <c r="C61" s="2">
        <v>87</v>
      </c>
      <c r="D61" s="2">
        <v>6</v>
      </c>
      <c r="E61" s="2">
        <v>93</v>
      </c>
      <c r="F61" s="5">
        <v>2</v>
      </c>
      <c r="G61" s="5">
        <v>0</v>
      </c>
      <c r="H61" s="5">
        <v>10</v>
      </c>
      <c r="I61" s="5">
        <v>0</v>
      </c>
      <c r="J61" s="5">
        <v>7</v>
      </c>
      <c r="K61" s="5">
        <v>1</v>
      </c>
      <c r="L61" s="5">
        <v>8</v>
      </c>
      <c r="M61" s="5">
        <v>0</v>
      </c>
      <c r="N61" s="5">
        <v>7</v>
      </c>
      <c r="O61" s="5">
        <v>1</v>
      </c>
      <c r="P61" s="5">
        <v>26</v>
      </c>
      <c r="Q61" s="5">
        <v>3</v>
      </c>
      <c r="R61" s="5">
        <v>27</v>
      </c>
      <c r="S61" s="5">
        <v>1</v>
      </c>
    </row>
    <row r="62" spans="1:19" ht="15.9" customHeight="1" x14ac:dyDescent="0.3">
      <c r="A62" s="4">
        <v>11310008</v>
      </c>
      <c r="B62" s="4" t="s">
        <v>324</v>
      </c>
      <c r="C62" s="2">
        <v>17</v>
      </c>
      <c r="D62" s="2">
        <v>1</v>
      </c>
      <c r="E62" s="2">
        <v>18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0</v>
      </c>
      <c r="L62" s="5">
        <v>2</v>
      </c>
      <c r="M62" s="5">
        <v>0</v>
      </c>
      <c r="N62" s="5">
        <v>1</v>
      </c>
      <c r="O62" s="5">
        <v>0</v>
      </c>
      <c r="P62" s="5">
        <v>4</v>
      </c>
      <c r="Q62" s="5">
        <v>0</v>
      </c>
      <c r="R62" s="5">
        <v>9</v>
      </c>
      <c r="S62" s="5">
        <v>1</v>
      </c>
    </row>
    <row r="63" spans="1:19" ht="15.9" customHeight="1" x14ac:dyDescent="0.3">
      <c r="A63" s="4">
        <v>11310011</v>
      </c>
      <c r="B63" s="4" t="s">
        <v>325</v>
      </c>
      <c r="C63" s="2">
        <v>80</v>
      </c>
      <c r="D63" s="2">
        <v>5</v>
      </c>
      <c r="E63" s="2">
        <v>85</v>
      </c>
      <c r="F63" s="5">
        <v>1</v>
      </c>
      <c r="G63" s="5">
        <v>0</v>
      </c>
      <c r="H63" s="5">
        <v>11</v>
      </c>
      <c r="I63" s="5">
        <v>1</v>
      </c>
      <c r="J63" s="5">
        <v>1</v>
      </c>
      <c r="K63" s="5">
        <v>0</v>
      </c>
      <c r="L63" s="5">
        <v>5</v>
      </c>
      <c r="M63" s="5">
        <v>1</v>
      </c>
      <c r="N63" s="5">
        <v>2</v>
      </c>
      <c r="O63" s="5">
        <v>0</v>
      </c>
      <c r="P63" s="5">
        <v>41</v>
      </c>
      <c r="Q63" s="5">
        <v>2</v>
      </c>
      <c r="R63" s="5">
        <v>19</v>
      </c>
      <c r="S63" s="5">
        <v>1</v>
      </c>
    </row>
    <row r="64" spans="1:19" ht="15.9" customHeight="1" x14ac:dyDescent="0.3">
      <c r="A64" s="4">
        <v>11310019</v>
      </c>
      <c r="B64" s="4" t="s">
        <v>326</v>
      </c>
      <c r="C64" s="2">
        <v>16</v>
      </c>
      <c r="D64" s="2">
        <v>3</v>
      </c>
      <c r="E64" s="2">
        <v>19</v>
      </c>
      <c r="F64" s="5">
        <v>1</v>
      </c>
      <c r="G64" s="5">
        <v>0</v>
      </c>
      <c r="H64" s="5">
        <v>5</v>
      </c>
      <c r="I64" s="5">
        <v>0</v>
      </c>
      <c r="J64" s="5">
        <v>3</v>
      </c>
      <c r="K64" s="5">
        <v>1</v>
      </c>
      <c r="L64" s="5">
        <v>0</v>
      </c>
      <c r="M64" s="5">
        <v>0</v>
      </c>
      <c r="N64" s="5">
        <v>2</v>
      </c>
      <c r="O64" s="5">
        <v>0</v>
      </c>
      <c r="P64" s="5">
        <v>4</v>
      </c>
      <c r="Q64" s="5">
        <v>1</v>
      </c>
      <c r="R64" s="5">
        <v>1</v>
      </c>
      <c r="S64" s="5">
        <v>1</v>
      </c>
    </row>
    <row r="65" spans="1:19" ht="15.9" customHeight="1" x14ac:dyDescent="0.3">
      <c r="A65" s="4">
        <v>11310029</v>
      </c>
      <c r="B65" s="4" t="s">
        <v>327</v>
      </c>
      <c r="C65" s="2">
        <v>55</v>
      </c>
      <c r="D65" s="2">
        <v>4</v>
      </c>
      <c r="E65" s="2">
        <v>59</v>
      </c>
      <c r="F65" s="5">
        <v>3</v>
      </c>
      <c r="G65" s="5">
        <v>0</v>
      </c>
      <c r="H65" s="5">
        <v>5</v>
      </c>
      <c r="I65" s="5">
        <v>0</v>
      </c>
      <c r="J65" s="5">
        <v>9</v>
      </c>
      <c r="K65" s="5">
        <v>0</v>
      </c>
      <c r="L65" s="5">
        <v>3</v>
      </c>
      <c r="M65" s="5">
        <v>1</v>
      </c>
      <c r="N65" s="5">
        <v>5</v>
      </c>
      <c r="O65" s="5">
        <v>0</v>
      </c>
      <c r="P65" s="5">
        <v>12</v>
      </c>
      <c r="Q65" s="5">
        <v>1</v>
      </c>
      <c r="R65" s="5">
        <v>18</v>
      </c>
      <c r="S65" s="5">
        <v>2</v>
      </c>
    </row>
    <row r="66" spans="1:19" ht="15.9" customHeight="1" x14ac:dyDescent="0.3">
      <c r="A66" s="4">
        <v>11310033</v>
      </c>
      <c r="B66" s="4" t="s">
        <v>328</v>
      </c>
      <c r="C66" s="2">
        <v>11</v>
      </c>
      <c r="D66" s="2">
        <v>1</v>
      </c>
      <c r="E66" s="2">
        <v>12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0</v>
      </c>
      <c r="L66" s="5">
        <v>3</v>
      </c>
      <c r="M66" s="5">
        <v>0</v>
      </c>
      <c r="N66" s="5">
        <v>1</v>
      </c>
      <c r="O66" s="5">
        <v>0</v>
      </c>
      <c r="P66" s="5">
        <v>4</v>
      </c>
      <c r="Q66" s="5">
        <v>0</v>
      </c>
      <c r="R66" s="5">
        <v>2</v>
      </c>
      <c r="S66" s="5">
        <v>1</v>
      </c>
    </row>
    <row r="67" spans="1:19" ht="15.9" customHeight="1" x14ac:dyDescent="0.3">
      <c r="A67" s="4">
        <v>11310047</v>
      </c>
      <c r="B67" s="4" t="s">
        <v>329</v>
      </c>
      <c r="C67" s="2">
        <v>67</v>
      </c>
      <c r="D67" s="2">
        <v>5</v>
      </c>
      <c r="E67" s="2">
        <v>72</v>
      </c>
      <c r="F67" s="5">
        <v>2</v>
      </c>
      <c r="G67" s="5">
        <v>0</v>
      </c>
      <c r="H67" s="5">
        <v>7</v>
      </c>
      <c r="I67" s="5">
        <v>1</v>
      </c>
      <c r="J67" s="5">
        <v>10</v>
      </c>
      <c r="K67" s="5">
        <v>0</v>
      </c>
      <c r="L67" s="5">
        <v>5</v>
      </c>
      <c r="M67" s="5">
        <v>0</v>
      </c>
      <c r="N67" s="5">
        <v>1</v>
      </c>
      <c r="O67" s="5">
        <v>0</v>
      </c>
      <c r="P67" s="5">
        <v>21</v>
      </c>
      <c r="Q67" s="5">
        <v>1</v>
      </c>
      <c r="R67" s="5">
        <v>21</v>
      </c>
      <c r="S67" s="5">
        <v>3</v>
      </c>
    </row>
    <row r="68" spans="1:19" ht="15.9" customHeight="1" x14ac:dyDescent="0.3">
      <c r="A68" s="4">
        <v>11310060</v>
      </c>
      <c r="B68" s="4" t="s">
        <v>330</v>
      </c>
      <c r="C68" s="2">
        <v>108</v>
      </c>
      <c r="D68" s="2">
        <v>7</v>
      </c>
      <c r="E68" s="2">
        <v>115</v>
      </c>
      <c r="F68" s="5">
        <v>1</v>
      </c>
      <c r="G68" s="5">
        <v>0</v>
      </c>
      <c r="H68" s="5">
        <v>14</v>
      </c>
      <c r="I68" s="5">
        <v>0</v>
      </c>
      <c r="J68" s="5">
        <v>11</v>
      </c>
      <c r="K68" s="5">
        <v>2</v>
      </c>
      <c r="L68" s="5">
        <v>15</v>
      </c>
      <c r="M68" s="5">
        <v>1</v>
      </c>
      <c r="N68" s="5">
        <v>17</v>
      </c>
      <c r="O68" s="5">
        <v>0</v>
      </c>
      <c r="P68" s="5">
        <v>26</v>
      </c>
      <c r="Q68" s="5">
        <v>3</v>
      </c>
      <c r="R68" s="5">
        <v>24</v>
      </c>
      <c r="S68" s="5">
        <v>1</v>
      </c>
    </row>
    <row r="69" spans="1:19" ht="15.9" customHeight="1" x14ac:dyDescent="0.3">
      <c r="A69" s="4">
        <v>11310064</v>
      </c>
      <c r="B69" s="4" t="s">
        <v>331</v>
      </c>
      <c r="C69" s="2">
        <v>58</v>
      </c>
      <c r="D69" s="2">
        <v>3</v>
      </c>
      <c r="E69" s="2">
        <v>61</v>
      </c>
      <c r="F69" s="5">
        <v>4</v>
      </c>
      <c r="G69" s="5">
        <v>0</v>
      </c>
      <c r="H69" s="5">
        <v>7</v>
      </c>
      <c r="I69" s="5">
        <v>2</v>
      </c>
      <c r="J69" s="5">
        <v>4</v>
      </c>
      <c r="K69" s="5">
        <v>0</v>
      </c>
      <c r="L69" s="5">
        <v>6</v>
      </c>
      <c r="M69" s="5">
        <v>0</v>
      </c>
      <c r="N69" s="5">
        <v>1</v>
      </c>
      <c r="O69" s="5">
        <v>0</v>
      </c>
      <c r="P69" s="5">
        <v>14</v>
      </c>
      <c r="Q69" s="5">
        <v>1</v>
      </c>
      <c r="R69" s="5">
        <v>22</v>
      </c>
      <c r="S69" s="5">
        <v>0</v>
      </c>
    </row>
    <row r="70" spans="1:19" ht="15.9" customHeight="1" x14ac:dyDescent="0.3">
      <c r="A70" s="4">
        <v>11310070</v>
      </c>
      <c r="B70" s="4" t="s">
        <v>332</v>
      </c>
      <c r="C70" s="2">
        <v>32</v>
      </c>
      <c r="D70" s="2">
        <v>4</v>
      </c>
      <c r="E70" s="2">
        <v>36</v>
      </c>
      <c r="F70" s="5">
        <v>0</v>
      </c>
      <c r="G70" s="5">
        <v>0</v>
      </c>
      <c r="H70" s="5">
        <v>3</v>
      </c>
      <c r="I70" s="5">
        <v>0</v>
      </c>
      <c r="J70" s="5">
        <v>1</v>
      </c>
      <c r="K70" s="5">
        <v>0</v>
      </c>
      <c r="L70" s="5">
        <v>3</v>
      </c>
      <c r="M70" s="5">
        <v>1</v>
      </c>
      <c r="N70" s="5">
        <v>4</v>
      </c>
      <c r="O70" s="5">
        <v>0</v>
      </c>
      <c r="P70" s="5">
        <v>6</v>
      </c>
      <c r="Q70" s="5">
        <v>0</v>
      </c>
      <c r="R70" s="5">
        <v>15</v>
      </c>
      <c r="S70" s="5">
        <v>3</v>
      </c>
    </row>
    <row r="71" spans="1:19" ht="15.9" customHeight="1" x14ac:dyDescent="0.3">
      <c r="A71" s="4">
        <v>11310075</v>
      </c>
      <c r="B71" s="4" t="s">
        <v>333</v>
      </c>
      <c r="C71" s="2">
        <v>77</v>
      </c>
      <c r="D71" s="2">
        <v>7</v>
      </c>
      <c r="E71" s="2">
        <v>84</v>
      </c>
      <c r="F71" s="5">
        <v>1</v>
      </c>
      <c r="G71" s="5">
        <v>2</v>
      </c>
      <c r="H71" s="5">
        <v>3</v>
      </c>
      <c r="I71" s="5">
        <v>2</v>
      </c>
      <c r="J71" s="5">
        <v>10</v>
      </c>
      <c r="K71" s="5">
        <v>0</v>
      </c>
      <c r="L71" s="5">
        <v>10</v>
      </c>
      <c r="M71" s="5">
        <v>0</v>
      </c>
      <c r="N71" s="5">
        <v>6</v>
      </c>
      <c r="O71" s="5">
        <v>0</v>
      </c>
      <c r="P71" s="5">
        <v>18</v>
      </c>
      <c r="Q71" s="5">
        <v>2</v>
      </c>
      <c r="R71" s="5">
        <v>29</v>
      </c>
      <c r="S71" s="5">
        <v>1</v>
      </c>
    </row>
    <row r="72" spans="1:19" ht="15.9" customHeight="1" x14ac:dyDescent="0.3">
      <c r="A72" s="4">
        <v>11310076</v>
      </c>
      <c r="B72" s="4" t="s">
        <v>334</v>
      </c>
      <c r="C72" s="2">
        <v>19</v>
      </c>
      <c r="D72" s="2">
        <v>1</v>
      </c>
      <c r="E72" s="2">
        <v>20</v>
      </c>
      <c r="F72" s="5">
        <v>0</v>
      </c>
      <c r="G72" s="5">
        <v>0</v>
      </c>
      <c r="H72" s="5">
        <v>2</v>
      </c>
      <c r="I72" s="5">
        <v>0</v>
      </c>
      <c r="J72" s="5">
        <v>2</v>
      </c>
      <c r="K72" s="5">
        <v>0</v>
      </c>
      <c r="L72" s="5">
        <v>2</v>
      </c>
      <c r="M72" s="5">
        <v>0</v>
      </c>
      <c r="N72" s="5">
        <v>0</v>
      </c>
      <c r="O72" s="5">
        <v>0</v>
      </c>
      <c r="P72" s="5">
        <v>4</v>
      </c>
      <c r="Q72" s="5">
        <v>0</v>
      </c>
      <c r="R72" s="5">
        <v>9</v>
      </c>
      <c r="S72" s="5">
        <v>1</v>
      </c>
    </row>
    <row r="73" spans="1:19" ht="15.9" customHeight="1" x14ac:dyDescent="0.3">
      <c r="A73" s="4">
        <v>11310077</v>
      </c>
      <c r="B73" s="4" t="s">
        <v>335</v>
      </c>
      <c r="C73" s="2">
        <v>29</v>
      </c>
      <c r="D73" s="2">
        <v>2</v>
      </c>
      <c r="E73" s="2">
        <v>31</v>
      </c>
      <c r="F73" s="5">
        <v>0</v>
      </c>
      <c r="G73" s="5">
        <v>0</v>
      </c>
      <c r="H73" s="5">
        <v>2</v>
      </c>
      <c r="I73" s="5">
        <v>0</v>
      </c>
      <c r="J73" s="5">
        <v>2</v>
      </c>
      <c r="K73" s="5">
        <v>0</v>
      </c>
      <c r="L73" s="5">
        <v>4</v>
      </c>
      <c r="M73" s="5">
        <v>0</v>
      </c>
      <c r="N73" s="5">
        <v>7</v>
      </c>
      <c r="O73" s="5">
        <v>1</v>
      </c>
      <c r="P73" s="5">
        <v>10</v>
      </c>
      <c r="Q73" s="5">
        <v>0</v>
      </c>
      <c r="R73" s="5">
        <v>4</v>
      </c>
      <c r="S73" s="5">
        <v>1</v>
      </c>
    </row>
    <row r="74" spans="1:19" ht="15.9" customHeight="1" x14ac:dyDescent="0.3">
      <c r="A74" s="4">
        <v>11310098</v>
      </c>
      <c r="B74" s="4" t="s">
        <v>336</v>
      </c>
      <c r="C74" s="2">
        <v>38</v>
      </c>
      <c r="D74" s="2">
        <v>3</v>
      </c>
      <c r="E74" s="2">
        <v>41</v>
      </c>
      <c r="F74" s="5">
        <v>0</v>
      </c>
      <c r="G74" s="5">
        <v>1</v>
      </c>
      <c r="H74" s="5">
        <v>10</v>
      </c>
      <c r="I74" s="5">
        <v>0</v>
      </c>
      <c r="J74" s="5">
        <v>5</v>
      </c>
      <c r="K74" s="5">
        <v>0</v>
      </c>
      <c r="L74" s="5">
        <v>3</v>
      </c>
      <c r="M74" s="5">
        <v>0</v>
      </c>
      <c r="N74" s="5">
        <v>1</v>
      </c>
      <c r="O74" s="5">
        <v>0</v>
      </c>
      <c r="P74" s="5">
        <v>14</v>
      </c>
      <c r="Q74" s="5">
        <v>1</v>
      </c>
      <c r="R74" s="5">
        <v>5</v>
      </c>
      <c r="S74" s="5">
        <v>1</v>
      </c>
    </row>
    <row r="75" spans="1:19" ht="15.9" customHeight="1" x14ac:dyDescent="0.3">
      <c r="A75" s="4">
        <v>11310099</v>
      </c>
      <c r="B75" s="4" t="s">
        <v>337</v>
      </c>
      <c r="C75" s="2">
        <v>22</v>
      </c>
      <c r="D75" s="2">
        <v>0</v>
      </c>
      <c r="E75" s="2">
        <v>22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6</v>
      </c>
      <c r="M75" s="5">
        <v>0</v>
      </c>
      <c r="N75" s="5">
        <v>2</v>
      </c>
      <c r="O75" s="5">
        <v>0</v>
      </c>
      <c r="P75" s="5">
        <v>7</v>
      </c>
      <c r="Q75" s="5">
        <v>0</v>
      </c>
      <c r="R75" s="5">
        <v>7</v>
      </c>
      <c r="S75" s="5">
        <v>0</v>
      </c>
    </row>
    <row r="76" spans="1:19" ht="15.9" customHeight="1" x14ac:dyDescent="0.3">
      <c r="A76" s="4">
        <v>11310115</v>
      </c>
      <c r="B76" s="4" t="s">
        <v>338</v>
      </c>
      <c r="C76" s="2">
        <v>45</v>
      </c>
      <c r="D76" s="2">
        <v>6</v>
      </c>
      <c r="E76" s="2">
        <v>51</v>
      </c>
      <c r="F76" s="5">
        <v>1</v>
      </c>
      <c r="G76" s="5">
        <v>0</v>
      </c>
      <c r="H76" s="5">
        <v>9</v>
      </c>
      <c r="I76" s="5">
        <v>3</v>
      </c>
      <c r="J76" s="5">
        <v>4</v>
      </c>
      <c r="K76" s="5">
        <v>0</v>
      </c>
      <c r="L76" s="5">
        <v>1</v>
      </c>
      <c r="M76" s="5">
        <v>0</v>
      </c>
      <c r="N76" s="5">
        <v>5</v>
      </c>
      <c r="O76" s="5">
        <v>0</v>
      </c>
      <c r="P76" s="5">
        <v>5</v>
      </c>
      <c r="Q76" s="5">
        <v>2</v>
      </c>
      <c r="R76" s="5">
        <v>20</v>
      </c>
      <c r="S76" s="5">
        <v>1</v>
      </c>
    </row>
    <row r="77" spans="1:19" ht="15.9" customHeight="1" x14ac:dyDescent="0.3">
      <c r="A77" s="4">
        <v>11310117</v>
      </c>
      <c r="B77" s="4" t="s">
        <v>339</v>
      </c>
      <c r="C77" s="2">
        <v>33</v>
      </c>
      <c r="D77" s="2">
        <v>0</v>
      </c>
      <c r="E77" s="2">
        <v>33</v>
      </c>
      <c r="F77" s="5">
        <v>0</v>
      </c>
      <c r="G77" s="5">
        <v>0</v>
      </c>
      <c r="H77" s="5">
        <v>0</v>
      </c>
      <c r="I77" s="5">
        <v>0</v>
      </c>
      <c r="J77" s="5">
        <v>8</v>
      </c>
      <c r="K77" s="5">
        <v>0</v>
      </c>
      <c r="L77" s="5">
        <v>1</v>
      </c>
      <c r="M77" s="5">
        <v>0</v>
      </c>
      <c r="N77" s="5">
        <v>0</v>
      </c>
      <c r="O77" s="5">
        <v>0</v>
      </c>
      <c r="P77" s="5">
        <v>10</v>
      </c>
      <c r="Q77" s="5">
        <v>0</v>
      </c>
      <c r="R77" s="5">
        <v>14</v>
      </c>
      <c r="S77" s="5">
        <v>0</v>
      </c>
    </row>
    <row r="78" spans="1:19" ht="15.9" customHeight="1" x14ac:dyDescent="0.3">
      <c r="A78" s="4">
        <v>11310121</v>
      </c>
      <c r="B78" s="4" t="s">
        <v>340</v>
      </c>
      <c r="C78" s="2">
        <v>41</v>
      </c>
      <c r="D78" s="2">
        <v>6</v>
      </c>
      <c r="E78" s="2">
        <v>47</v>
      </c>
      <c r="F78" s="5">
        <v>0</v>
      </c>
      <c r="G78" s="5">
        <v>0</v>
      </c>
      <c r="H78" s="5">
        <v>2</v>
      </c>
      <c r="I78" s="5">
        <v>0</v>
      </c>
      <c r="J78" s="5">
        <v>2</v>
      </c>
      <c r="K78" s="5">
        <v>1</v>
      </c>
      <c r="L78" s="5">
        <v>3</v>
      </c>
      <c r="M78" s="5">
        <v>0</v>
      </c>
      <c r="N78" s="5">
        <v>2</v>
      </c>
      <c r="O78" s="5">
        <v>0</v>
      </c>
      <c r="P78" s="5">
        <v>21</v>
      </c>
      <c r="Q78" s="5">
        <v>3</v>
      </c>
      <c r="R78" s="5">
        <v>11</v>
      </c>
      <c r="S78" s="5">
        <v>2</v>
      </c>
    </row>
    <row r="79" spans="1:19" ht="15.9" customHeight="1" x14ac:dyDescent="0.3">
      <c r="A79" s="4">
        <v>11310123</v>
      </c>
      <c r="B79" s="4" t="s">
        <v>341</v>
      </c>
      <c r="C79" s="2">
        <v>21</v>
      </c>
      <c r="D79" s="2">
        <v>3</v>
      </c>
      <c r="E79" s="2">
        <v>24</v>
      </c>
      <c r="F79" s="5">
        <v>0</v>
      </c>
      <c r="G79" s="5">
        <v>0</v>
      </c>
      <c r="H79" s="5">
        <v>1</v>
      </c>
      <c r="I79" s="5">
        <v>0</v>
      </c>
      <c r="J79" s="5">
        <v>0</v>
      </c>
      <c r="K79" s="5">
        <v>0</v>
      </c>
      <c r="L79" s="5">
        <v>2</v>
      </c>
      <c r="M79" s="5">
        <v>1</v>
      </c>
      <c r="N79" s="5">
        <v>1</v>
      </c>
      <c r="O79" s="5">
        <v>0</v>
      </c>
      <c r="P79" s="5">
        <v>3</v>
      </c>
      <c r="Q79" s="5">
        <v>0</v>
      </c>
      <c r="R79" s="5">
        <v>14</v>
      </c>
      <c r="S79" s="5">
        <v>2</v>
      </c>
    </row>
    <row r="80" spans="1:19" ht="15.9" customHeight="1" x14ac:dyDescent="0.3">
      <c r="A80" s="4">
        <v>11310124</v>
      </c>
      <c r="B80" s="4" t="s">
        <v>342</v>
      </c>
      <c r="C80" s="2">
        <v>18</v>
      </c>
      <c r="D80" s="2">
        <v>2</v>
      </c>
      <c r="E80" s="2">
        <v>20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1</v>
      </c>
      <c r="Q80" s="5">
        <v>1</v>
      </c>
      <c r="R80" s="5">
        <v>17</v>
      </c>
      <c r="S80" s="5">
        <v>1</v>
      </c>
    </row>
    <row r="81" spans="1:19" ht="15.9" customHeight="1" x14ac:dyDescent="0.3">
      <c r="A81" s="4">
        <v>11310126</v>
      </c>
      <c r="B81" s="4" t="s">
        <v>343</v>
      </c>
      <c r="C81" s="2">
        <v>35</v>
      </c>
      <c r="D81" s="2">
        <v>0</v>
      </c>
      <c r="E81" s="2">
        <v>35</v>
      </c>
      <c r="F81" s="5">
        <v>0</v>
      </c>
      <c r="G81" s="5">
        <v>0</v>
      </c>
      <c r="H81" s="5">
        <v>4</v>
      </c>
      <c r="I81" s="5">
        <v>0</v>
      </c>
      <c r="J81" s="5">
        <v>11</v>
      </c>
      <c r="K81" s="5">
        <v>0</v>
      </c>
      <c r="L81" s="5">
        <v>5</v>
      </c>
      <c r="M81" s="5">
        <v>0</v>
      </c>
      <c r="N81" s="5">
        <v>1</v>
      </c>
      <c r="O81" s="5">
        <v>0</v>
      </c>
      <c r="P81" s="5">
        <v>3</v>
      </c>
      <c r="Q81" s="5">
        <v>0</v>
      </c>
      <c r="R81" s="5">
        <v>11</v>
      </c>
      <c r="S81" s="5">
        <v>0</v>
      </c>
    </row>
    <row r="82" spans="1:19" ht="15.9" customHeight="1" x14ac:dyDescent="0.3">
      <c r="A82" s="4">
        <v>11310129</v>
      </c>
      <c r="B82" s="4" t="s">
        <v>344</v>
      </c>
      <c r="C82" s="2">
        <v>28</v>
      </c>
      <c r="D82" s="2">
        <v>2</v>
      </c>
      <c r="E82" s="2">
        <v>30</v>
      </c>
      <c r="F82" s="5">
        <v>0</v>
      </c>
      <c r="G82" s="5">
        <v>0</v>
      </c>
      <c r="H82" s="5">
        <v>1</v>
      </c>
      <c r="I82" s="5">
        <v>0</v>
      </c>
      <c r="J82" s="5">
        <v>4</v>
      </c>
      <c r="K82" s="5">
        <v>0</v>
      </c>
      <c r="L82" s="5">
        <v>5</v>
      </c>
      <c r="M82" s="5">
        <v>0</v>
      </c>
      <c r="N82" s="5">
        <v>3</v>
      </c>
      <c r="O82" s="5">
        <v>0</v>
      </c>
      <c r="P82" s="5">
        <v>4</v>
      </c>
      <c r="Q82" s="5">
        <v>1</v>
      </c>
      <c r="R82" s="5">
        <v>11</v>
      </c>
      <c r="S82" s="5">
        <v>1</v>
      </c>
    </row>
    <row r="83" spans="1:19" ht="15.9" customHeight="1" x14ac:dyDescent="0.3">
      <c r="A83" s="4">
        <v>11310130</v>
      </c>
      <c r="B83" s="4" t="s">
        <v>345</v>
      </c>
      <c r="C83" s="2">
        <v>3</v>
      </c>
      <c r="D83" s="2">
        <v>0</v>
      </c>
      <c r="E83" s="2">
        <v>3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3</v>
      </c>
      <c r="S83" s="5">
        <v>0</v>
      </c>
    </row>
    <row r="84" spans="1:19" ht="15.9" customHeight="1" x14ac:dyDescent="0.3">
      <c r="A84" s="4">
        <v>11310131</v>
      </c>
      <c r="B84" s="4" t="s">
        <v>346</v>
      </c>
      <c r="C84" s="2">
        <v>23</v>
      </c>
      <c r="D84" s="2">
        <v>2</v>
      </c>
      <c r="E84" s="2">
        <v>25</v>
      </c>
      <c r="F84" s="5">
        <v>0</v>
      </c>
      <c r="G84" s="5">
        <v>0</v>
      </c>
      <c r="H84" s="5">
        <v>0</v>
      </c>
      <c r="I84" s="5">
        <v>0</v>
      </c>
      <c r="J84" s="5">
        <v>5</v>
      </c>
      <c r="K84" s="5">
        <v>0</v>
      </c>
      <c r="L84" s="5">
        <v>0</v>
      </c>
      <c r="M84" s="5">
        <v>0</v>
      </c>
      <c r="N84" s="5">
        <v>2</v>
      </c>
      <c r="O84" s="5">
        <v>0</v>
      </c>
      <c r="P84" s="5">
        <v>5</v>
      </c>
      <c r="Q84" s="5">
        <v>0</v>
      </c>
      <c r="R84" s="5">
        <v>11</v>
      </c>
      <c r="S84" s="5">
        <v>2</v>
      </c>
    </row>
    <row r="85" spans="1:19" ht="15.9" customHeight="1" x14ac:dyDescent="0.3">
      <c r="A85" s="4">
        <v>11310132</v>
      </c>
      <c r="B85" s="4" t="s">
        <v>347</v>
      </c>
      <c r="C85" s="2">
        <v>15</v>
      </c>
      <c r="D85" s="2">
        <v>0</v>
      </c>
      <c r="E85" s="2">
        <v>15</v>
      </c>
      <c r="F85" s="5">
        <v>0</v>
      </c>
      <c r="G85" s="5">
        <v>0</v>
      </c>
      <c r="H85" s="5">
        <v>0</v>
      </c>
      <c r="I85" s="5">
        <v>0</v>
      </c>
      <c r="J85" s="5">
        <v>3</v>
      </c>
      <c r="K85" s="5">
        <v>0</v>
      </c>
      <c r="L85" s="5">
        <v>3</v>
      </c>
      <c r="M85" s="5">
        <v>0</v>
      </c>
      <c r="N85" s="5">
        <v>2</v>
      </c>
      <c r="O85" s="5">
        <v>0</v>
      </c>
      <c r="P85" s="5">
        <v>1</v>
      </c>
      <c r="Q85" s="5">
        <v>0</v>
      </c>
      <c r="R85" s="5">
        <v>6</v>
      </c>
      <c r="S85" s="5">
        <v>0</v>
      </c>
    </row>
    <row r="86" spans="1:19" ht="15.9" customHeight="1" x14ac:dyDescent="0.3">
      <c r="A86" s="4">
        <v>11310133</v>
      </c>
      <c r="B86" s="4" t="s">
        <v>348</v>
      </c>
      <c r="C86" s="2">
        <v>11</v>
      </c>
      <c r="D86" s="2">
        <v>1</v>
      </c>
      <c r="E86" s="2">
        <v>12</v>
      </c>
      <c r="F86" s="5">
        <v>0</v>
      </c>
      <c r="G86" s="5">
        <v>0</v>
      </c>
      <c r="H86" s="5">
        <v>1</v>
      </c>
      <c r="I86" s="5">
        <v>0</v>
      </c>
      <c r="J86" s="5">
        <v>4</v>
      </c>
      <c r="K86" s="5">
        <v>0</v>
      </c>
      <c r="L86" s="5">
        <v>4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2</v>
      </c>
      <c r="S86" s="5">
        <v>1</v>
      </c>
    </row>
    <row r="87" spans="1:19" ht="15.9" customHeight="1" x14ac:dyDescent="0.3">
      <c r="A87" s="4">
        <v>11320005</v>
      </c>
      <c r="B87" s="4" t="s">
        <v>349</v>
      </c>
      <c r="C87" s="2">
        <v>94</v>
      </c>
      <c r="D87" s="2">
        <v>18</v>
      </c>
      <c r="E87" s="2">
        <v>112</v>
      </c>
      <c r="F87" s="5">
        <v>6</v>
      </c>
      <c r="G87" s="5">
        <v>5</v>
      </c>
      <c r="H87" s="5">
        <v>8</v>
      </c>
      <c r="I87" s="5">
        <v>1</v>
      </c>
      <c r="J87" s="5">
        <v>11</v>
      </c>
      <c r="K87" s="5">
        <v>0</v>
      </c>
      <c r="L87" s="5">
        <v>15</v>
      </c>
      <c r="M87" s="5">
        <v>1</v>
      </c>
      <c r="N87" s="5">
        <v>10</v>
      </c>
      <c r="O87" s="5">
        <v>1</v>
      </c>
      <c r="P87" s="5">
        <v>22</v>
      </c>
      <c r="Q87" s="5">
        <v>5</v>
      </c>
      <c r="R87" s="5">
        <v>22</v>
      </c>
      <c r="S87" s="5">
        <v>5</v>
      </c>
    </row>
    <row r="88" spans="1:19" ht="15.9" customHeight="1" x14ac:dyDescent="0.3">
      <c r="A88" s="4">
        <v>11320027</v>
      </c>
      <c r="B88" s="4" t="s">
        <v>350</v>
      </c>
      <c r="C88" s="2">
        <v>11</v>
      </c>
      <c r="D88" s="2">
        <v>0</v>
      </c>
      <c r="E88" s="2">
        <v>11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3</v>
      </c>
      <c r="M88" s="5">
        <v>0</v>
      </c>
      <c r="N88" s="5">
        <v>1</v>
      </c>
      <c r="O88" s="5">
        <v>0</v>
      </c>
      <c r="P88" s="5">
        <v>1</v>
      </c>
      <c r="Q88" s="5">
        <v>0</v>
      </c>
      <c r="R88" s="5">
        <v>6</v>
      </c>
      <c r="S88" s="5">
        <v>0</v>
      </c>
    </row>
    <row r="89" spans="1:19" ht="15.9" customHeight="1" x14ac:dyDescent="0.3">
      <c r="A89" s="4">
        <v>11320031</v>
      </c>
      <c r="B89" s="4" t="s">
        <v>351</v>
      </c>
      <c r="C89" s="2">
        <v>11</v>
      </c>
      <c r="D89" s="2">
        <v>0</v>
      </c>
      <c r="E89" s="2">
        <v>11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7</v>
      </c>
      <c r="Q89" s="5">
        <v>0</v>
      </c>
      <c r="R89" s="5">
        <v>4</v>
      </c>
      <c r="S89" s="5">
        <v>0</v>
      </c>
    </row>
    <row r="90" spans="1:19" ht="15.9" customHeight="1" x14ac:dyDescent="0.3">
      <c r="A90" s="4">
        <v>11320032</v>
      </c>
      <c r="B90" s="4" t="s">
        <v>352</v>
      </c>
      <c r="C90" s="2">
        <v>13</v>
      </c>
      <c r="D90" s="2">
        <v>0</v>
      </c>
      <c r="E90" s="2">
        <v>13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0</v>
      </c>
      <c r="N90" s="5">
        <v>0</v>
      </c>
      <c r="O90" s="5">
        <v>0</v>
      </c>
      <c r="P90" s="5">
        <v>4</v>
      </c>
      <c r="Q90" s="5">
        <v>0</v>
      </c>
      <c r="R90" s="5">
        <v>7</v>
      </c>
      <c r="S90" s="5">
        <v>0</v>
      </c>
    </row>
    <row r="91" spans="1:19" ht="15.9" customHeight="1" x14ac:dyDescent="0.3">
      <c r="A91" s="4">
        <v>11320033</v>
      </c>
      <c r="B91" s="4" t="s">
        <v>353</v>
      </c>
      <c r="C91" s="2">
        <v>23</v>
      </c>
      <c r="D91" s="2">
        <v>1</v>
      </c>
      <c r="E91" s="2">
        <v>24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</v>
      </c>
      <c r="M91" s="5">
        <v>0</v>
      </c>
      <c r="N91" s="5">
        <v>8</v>
      </c>
      <c r="O91" s="5">
        <v>0</v>
      </c>
      <c r="P91" s="5">
        <v>8</v>
      </c>
      <c r="Q91" s="5">
        <v>0</v>
      </c>
      <c r="R91" s="5">
        <v>6</v>
      </c>
      <c r="S91" s="5">
        <v>1</v>
      </c>
    </row>
    <row r="92" spans="1:19" ht="15.9" customHeight="1" x14ac:dyDescent="0.3">
      <c r="A92" s="4">
        <v>11320039</v>
      </c>
      <c r="B92" s="4" t="s">
        <v>354</v>
      </c>
      <c r="C92" s="2">
        <v>12</v>
      </c>
      <c r="D92" s="2">
        <v>2</v>
      </c>
      <c r="E92" s="2">
        <v>14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1</v>
      </c>
      <c r="L92" s="5">
        <v>0</v>
      </c>
      <c r="M92" s="5">
        <v>0</v>
      </c>
      <c r="N92" s="5">
        <v>1</v>
      </c>
      <c r="O92" s="5">
        <v>0</v>
      </c>
      <c r="P92" s="5">
        <v>5</v>
      </c>
      <c r="Q92" s="5">
        <v>0</v>
      </c>
      <c r="R92" s="5">
        <v>6</v>
      </c>
      <c r="S92" s="5">
        <v>1</v>
      </c>
    </row>
    <row r="93" spans="1:19" ht="15.9" customHeight="1" x14ac:dyDescent="0.3">
      <c r="A93" s="4">
        <v>11320040</v>
      </c>
      <c r="B93" s="4" t="s">
        <v>355</v>
      </c>
      <c r="C93" s="2">
        <v>22</v>
      </c>
      <c r="D93" s="2">
        <v>0</v>
      </c>
      <c r="E93" s="2">
        <v>22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</v>
      </c>
      <c r="M93" s="5">
        <v>0</v>
      </c>
      <c r="N93" s="5">
        <v>3</v>
      </c>
      <c r="O93" s="5">
        <v>0</v>
      </c>
      <c r="P93" s="5">
        <v>8</v>
      </c>
      <c r="Q93" s="5">
        <v>0</v>
      </c>
      <c r="R93" s="5">
        <v>10</v>
      </c>
      <c r="S93" s="5">
        <v>0</v>
      </c>
    </row>
    <row r="94" spans="1:19" ht="15.9" customHeight="1" x14ac:dyDescent="0.3">
      <c r="A94" s="4">
        <v>11320041</v>
      </c>
      <c r="B94" s="4" t="s">
        <v>356</v>
      </c>
      <c r="C94" s="2">
        <v>36</v>
      </c>
      <c r="D94" s="2">
        <v>0</v>
      </c>
      <c r="E94" s="2">
        <v>36</v>
      </c>
      <c r="F94" s="5">
        <v>0</v>
      </c>
      <c r="G94" s="5">
        <v>0</v>
      </c>
      <c r="H94" s="5">
        <v>3</v>
      </c>
      <c r="I94" s="5">
        <v>0</v>
      </c>
      <c r="J94" s="5">
        <v>7</v>
      </c>
      <c r="K94" s="5">
        <v>0</v>
      </c>
      <c r="L94" s="5">
        <v>5</v>
      </c>
      <c r="M94" s="5">
        <v>0</v>
      </c>
      <c r="N94" s="5">
        <v>2</v>
      </c>
      <c r="O94" s="5">
        <v>0</v>
      </c>
      <c r="P94" s="5">
        <v>3</v>
      </c>
      <c r="Q94" s="5">
        <v>0</v>
      </c>
      <c r="R94" s="5">
        <v>16</v>
      </c>
      <c r="S94" s="5">
        <v>0</v>
      </c>
    </row>
    <row r="95" spans="1:19" ht="15.9" customHeight="1" x14ac:dyDescent="0.3">
      <c r="A95" s="4">
        <v>11320042</v>
      </c>
      <c r="B95" s="4" t="s">
        <v>357</v>
      </c>
      <c r="C95" s="2">
        <v>16</v>
      </c>
      <c r="D95" s="2">
        <v>3</v>
      </c>
      <c r="E95" s="2">
        <v>19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  <c r="K95" s="5">
        <v>0</v>
      </c>
      <c r="L95" s="5">
        <v>2</v>
      </c>
      <c r="M95" s="5">
        <v>0</v>
      </c>
      <c r="N95" s="5">
        <v>0</v>
      </c>
      <c r="O95" s="5">
        <v>2</v>
      </c>
      <c r="P95" s="5">
        <v>3</v>
      </c>
      <c r="Q95" s="5">
        <v>1</v>
      </c>
      <c r="R95" s="5">
        <v>10</v>
      </c>
      <c r="S95" s="5">
        <v>0</v>
      </c>
    </row>
    <row r="96" spans="1:19" ht="15.9" customHeight="1" x14ac:dyDescent="0.3">
      <c r="A96" s="4">
        <v>11320045</v>
      </c>
      <c r="B96" s="4" t="s">
        <v>358</v>
      </c>
      <c r="C96" s="2">
        <v>16</v>
      </c>
      <c r="D96" s="2">
        <v>0</v>
      </c>
      <c r="E96" s="2">
        <v>16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  <c r="K96" s="5">
        <v>0</v>
      </c>
      <c r="L96" s="5">
        <v>3</v>
      </c>
      <c r="M96" s="5">
        <v>0</v>
      </c>
      <c r="N96" s="5">
        <v>3</v>
      </c>
      <c r="O96" s="5">
        <v>0</v>
      </c>
      <c r="P96" s="5">
        <v>2</v>
      </c>
      <c r="Q96" s="5">
        <v>0</v>
      </c>
      <c r="R96" s="5">
        <v>6</v>
      </c>
      <c r="S96" s="5">
        <v>0</v>
      </c>
    </row>
    <row r="97" spans="1:19" ht="15.9" customHeight="1" x14ac:dyDescent="0.3">
      <c r="A97" s="4">
        <v>11340001</v>
      </c>
      <c r="B97" s="4" t="s">
        <v>359</v>
      </c>
      <c r="C97" s="2">
        <v>18</v>
      </c>
      <c r="D97" s="2">
        <v>4</v>
      </c>
      <c r="E97" s="2">
        <v>22</v>
      </c>
      <c r="F97" s="5">
        <v>0</v>
      </c>
      <c r="G97" s="5">
        <v>0</v>
      </c>
      <c r="H97" s="5">
        <v>0</v>
      </c>
      <c r="I97" s="5">
        <v>0</v>
      </c>
      <c r="J97" s="5">
        <v>2</v>
      </c>
      <c r="K97" s="5">
        <v>0</v>
      </c>
      <c r="L97" s="5">
        <v>1</v>
      </c>
      <c r="M97" s="5">
        <v>0</v>
      </c>
      <c r="N97" s="5">
        <v>2</v>
      </c>
      <c r="O97" s="5">
        <v>0</v>
      </c>
      <c r="P97" s="5">
        <v>4</v>
      </c>
      <c r="Q97" s="5">
        <v>2</v>
      </c>
      <c r="R97" s="5">
        <v>9</v>
      </c>
      <c r="S97" s="5">
        <v>2</v>
      </c>
    </row>
    <row r="98" spans="1:19" ht="15.9" customHeight="1" x14ac:dyDescent="0.3">
      <c r="A98" s="4">
        <v>11340003</v>
      </c>
      <c r="B98" s="4" t="s">
        <v>360</v>
      </c>
      <c r="C98" s="2">
        <v>23</v>
      </c>
      <c r="D98" s="2">
        <v>0</v>
      </c>
      <c r="E98" s="2">
        <v>23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2</v>
      </c>
      <c r="Q98" s="5">
        <v>0</v>
      </c>
      <c r="R98" s="5">
        <v>21</v>
      </c>
      <c r="S98" s="5">
        <v>0</v>
      </c>
    </row>
    <row r="99" spans="1:19" ht="15.9" customHeight="1" x14ac:dyDescent="0.3">
      <c r="A99" s="4">
        <v>11340007</v>
      </c>
      <c r="B99" s="4" t="s">
        <v>361</v>
      </c>
      <c r="C99" s="2">
        <v>51</v>
      </c>
      <c r="D99" s="2">
        <v>5</v>
      </c>
      <c r="E99" s="2">
        <v>56</v>
      </c>
      <c r="F99" s="5">
        <v>2</v>
      </c>
      <c r="G99" s="5">
        <v>0</v>
      </c>
      <c r="H99" s="5">
        <v>8</v>
      </c>
      <c r="I99" s="5">
        <v>0</v>
      </c>
      <c r="J99" s="5">
        <v>3</v>
      </c>
      <c r="K99" s="5">
        <v>1</v>
      </c>
      <c r="L99" s="5">
        <v>4</v>
      </c>
      <c r="M99" s="5">
        <v>1</v>
      </c>
      <c r="N99" s="5">
        <v>7</v>
      </c>
      <c r="O99" s="5">
        <v>0</v>
      </c>
      <c r="P99" s="5">
        <v>8</v>
      </c>
      <c r="Q99" s="5">
        <v>2</v>
      </c>
      <c r="R99" s="5">
        <v>19</v>
      </c>
      <c r="S99" s="5">
        <v>1</v>
      </c>
    </row>
    <row r="100" spans="1:19" ht="15.9" customHeight="1" x14ac:dyDescent="0.3">
      <c r="A100" s="4">
        <v>11340008</v>
      </c>
      <c r="B100" s="4" t="s">
        <v>362</v>
      </c>
      <c r="C100" s="2">
        <v>45</v>
      </c>
      <c r="D100" s="2">
        <v>1</v>
      </c>
      <c r="E100" s="2">
        <v>46</v>
      </c>
      <c r="F100" s="5">
        <v>0</v>
      </c>
      <c r="G100" s="5">
        <v>0</v>
      </c>
      <c r="H100" s="5">
        <v>1</v>
      </c>
      <c r="I100" s="5">
        <v>0</v>
      </c>
      <c r="J100" s="5">
        <v>1</v>
      </c>
      <c r="K100" s="5">
        <v>0</v>
      </c>
      <c r="L100" s="5">
        <v>3</v>
      </c>
      <c r="M100" s="5">
        <v>0</v>
      </c>
      <c r="N100" s="5">
        <v>1</v>
      </c>
      <c r="O100" s="5">
        <v>0</v>
      </c>
      <c r="P100" s="5">
        <v>17</v>
      </c>
      <c r="Q100" s="5">
        <v>0</v>
      </c>
      <c r="R100" s="5">
        <v>22</v>
      </c>
      <c r="S100" s="5">
        <v>1</v>
      </c>
    </row>
    <row r="101" spans="1:19" ht="15.9" customHeight="1" x14ac:dyDescent="0.3">
      <c r="A101" s="4">
        <v>11340010</v>
      </c>
      <c r="B101" s="4" t="s">
        <v>363</v>
      </c>
      <c r="C101" s="2">
        <v>77</v>
      </c>
      <c r="D101" s="2">
        <v>8</v>
      </c>
      <c r="E101" s="2">
        <v>85</v>
      </c>
      <c r="F101" s="5">
        <v>0</v>
      </c>
      <c r="G101" s="5">
        <v>0</v>
      </c>
      <c r="H101" s="5">
        <v>3</v>
      </c>
      <c r="I101" s="5">
        <v>0</v>
      </c>
      <c r="J101" s="5">
        <v>0</v>
      </c>
      <c r="K101" s="5">
        <v>0</v>
      </c>
      <c r="L101" s="5">
        <v>2</v>
      </c>
      <c r="M101" s="5">
        <v>0</v>
      </c>
      <c r="N101" s="5">
        <v>9</v>
      </c>
      <c r="O101" s="5">
        <v>1</v>
      </c>
      <c r="P101" s="5">
        <v>35</v>
      </c>
      <c r="Q101" s="5">
        <v>4</v>
      </c>
      <c r="R101" s="5">
        <v>28</v>
      </c>
      <c r="S101" s="5">
        <v>3</v>
      </c>
    </row>
    <row r="102" spans="1:19" ht="15.9" customHeight="1" x14ac:dyDescent="0.3">
      <c r="A102" s="4">
        <v>11340012</v>
      </c>
      <c r="B102" s="4" t="s">
        <v>364</v>
      </c>
      <c r="C102" s="2">
        <v>29</v>
      </c>
      <c r="D102" s="2">
        <v>4</v>
      </c>
      <c r="E102" s="2">
        <v>33</v>
      </c>
      <c r="F102" s="5">
        <v>0</v>
      </c>
      <c r="G102" s="5">
        <v>0</v>
      </c>
      <c r="H102" s="5">
        <v>0</v>
      </c>
      <c r="I102" s="5">
        <v>0</v>
      </c>
      <c r="J102" s="5">
        <v>2</v>
      </c>
      <c r="K102" s="5">
        <v>0</v>
      </c>
      <c r="L102" s="5">
        <v>4</v>
      </c>
      <c r="M102" s="5">
        <v>0</v>
      </c>
      <c r="N102" s="5">
        <v>2</v>
      </c>
      <c r="O102" s="5">
        <v>0</v>
      </c>
      <c r="P102" s="5">
        <v>7</v>
      </c>
      <c r="Q102" s="5">
        <v>2</v>
      </c>
      <c r="R102" s="5">
        <v>14</v>
      </c>
      <c r="S102" s="5">
        <v>2</v>
      </c>
    </row>
    <row r="103" spans="1:19" ht="15.9" customHeight="1" x14ac:dyDescent="0.3">
      <c r="A103" s="4">
        <v>11340013</v>
      </c>
      <c r="B103" s="4" t="s">
        <v>365</v>
      </c>
      <c r="C103" s="2">
        <v>12</v>
      </c>
      <c r="D103" s="2">
        <v>0</v>
      </c>
      <c r="E103" s="2">
        <v>12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4</v>
      </c>
      <c r="Q103" s="5">
        <v>0</v>
      </c>
      <c r="R103" s="5">
        <v>8</v>
      </c>
      <c r="S103" s="5">
        <v>0</v>
      </c>
    </row>
    <row r="104" spans="1:19" ht="15.9" customHeight="1" x14ac:dyDescent="0.3">
      <c r="A104" s="4">
        <v>11340014</v>
      </c>
      <c r="B104" s="4" t="s">
        <v>366</v>
      </c>
      <c r="C104" s="2">
        <v>60</v>
      </c>
      <c r="D104" s="2">
        <v>7</v>
      </c>
      <c r="E104" s="2">
        <v>67</v>
      </c>
      <c r="F104" s="5">
        <v>0</v>
      </c>
      <c r="G104" s="5">
        <v>0</v>
      </c>
      <c r="H104" s="5">
        <v>5</v>
      </c>
      <c r="I104" s="5">
        <v>0</v>
      </c>
      <c r="J104" s="5">
        <v>5</v>
      </c>
      <c r="K104" s="5">
        <v>1</v>
      </c>
      <c r="L104" s="5">
        <v>3</v>
      </c>
      <c r="M104" s="5">
        <v>1</v>
      </c>
      <c r="N104" s="5">
        <v>6</v>
      </c>
      <c r="O104" s="5">
        <v>1</v>
      </c>
      <c r="P104" s="5">
        <v>15</v>
      </c>
      <c r="Q104" s="5">
        <v>3</v>
      </c>
      <c r="R104" s="5">
        <v>26</v>
      </c>
      <c r="S104" s="5">
        <v>1</v>
      </c>
    </row>
    <row r="105" spans="1:19" ht="15.9" customHeight="1" x14ac:dyDescent="0.3">
      <c r="A105" s="4">
        <v>11340017</v>
      </c>
      <c r="B105" s="4" t="s">
        <v>367</v>
      </c>
      <c r="C105" s="2">
        <v>19</v>
      </c>
      <c r="D105" s="2">
        <v>2</v>
      </c>
      <c r="E105" s="2">
        <v>21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1</v>
      </c>
      <c r="O105" s="5">
        <v>0</v>
      </c>
      <c r="P105" s="5">
        <v>6</v>
      </c>
      <c r="Q105" s="5">
        <v>0</v>
      </c>
      <c r="R105" s="5">
        <v>12</v>
      </c>
      <c r="S105" s="5">
        <v>2</v>
      </c>
    </row>
    <row r="106" spans="1:19" ht="15.9" customHeight="1" x14ac:dyDescent="0.3">
      <c r="A106" s="4">
        <v>11340022</v>
      </c>
      <c r="B106" s="4" t="s">
        <v>368</v>
      </c>
      <c r="C106" s="2">
        <v>11</v>
      </c>
      <c r="D106" s="2">
        <v>1</v>
      </c>
      <c r="E106" s="2">
        <v>12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2</v>
      </c>
      <c r="Q106" s="5">
        <v>0</v>
      </c>
      <c r="R106" s="5">
        <v>9</v>
      </c>
      <c r="S106" s="5">
        <v>1</v>
      </c>
    </row>
    <row r="107" spans="1:19" ht="15.9" customHeight="1" x14ac:dyDescent="0.3">
      <c r="A107" s="4">
        <v>11340033</v>
      </c>
      <c r="B107" s="4" t="s">
        <v>369</v>
      </c>
      <c r="C107" s="2">
        <v>13</v>
      </c>
      <c r="D107" s="2">
        <v>0</v>
      </c>
      <c r="E107" s="2">
        <v>13</v>
      </c>
      <c r="F107" s="5">
        <v>1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1</v>
      </c>
      <c r="M107" s="5">
        <v>0</v>
      </c>
      <c r="N107" s="5">
        <v>1</v>
      </c>
      <c r="O107" s="5">
        <v>0</v>
      </c>
      <c r="P107" s="5">
        <v>5</v>
      </c>
      <c r="Q107" s="5">
        <v>0</v>
      </c>
      <c r="R107" s="5">
        <v>5</v>
      </c>
      <c r="S107" s="5">
        <v>0</v>
      </c>
    </row>
    <row r="108" spans="1:19" ht="15.9" customHeight="1" x14ac:dyDescent="0.3">
      <c r="A108" s="4">
        <v>11340035</v>
      </c>
      <c r="B108" s="4" t="s">
        <v>370</v>
      </c>
      <c r="C108" s="2">
        <v>16</v>
      </c>
      <c r="D108" s="2">
        <v>0</v>
      </c>
      <c r="E108" s="2">
        <v>16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1</v>
      </c>
      <c r="O108" s="5">
        <v>0</v>
      </c>
      <c r="P108" s="5">
        <v>4</v>
      </c>
      <c r="Q108" s="5">
        <v>0</v>
      </c>
      <c r="R108" s="5">
        <v>11</v>
      </c>
      <c r="S108" s="5">
        <v>0</v>
      </c>
    </row>
    <row r="109" spans="1:19" ht="15.9" customHeight="1" x14ac:dyDescent="0.3">
      <c r="A109" s="4">
        <v>11340040</v>
      </c>
      <c r="B109" s="4" t="s">
        <v>371</v>
      </c>
      <c r="C109" s="2">
        <v>37</v>
      </c>
      <c r="D109" s="2">
        <v>2</v>
      </c>
      <c r="E109" s="2">
        <v>39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8</v>
      </c>
      <c r="M109" s="5">
        <v>0</v>
      </c>
      <c r="N109" s="5">
        <v>5</v>
      </c>
      <c r="O109" s="5">
        <v>0</v>
      </c>
      <c r="P109" s="5">
        <v>12</v>
      </c>
      <c r="Q109" s="5">
        <v>1</v>
      </c>
      <c r="R109" s="5">
        <v>12</v>
      </c>
      <c r="S109" s="5">
        <v>1</v>
      </c>
    </row>
    <row r="110" spans="1:19" ht="15.9" customHeight="1" x14ac:dyDescent="0.3">
      <c r="A110" s="4">
        <v>11340042</v>
      </c>
      <c r="B110" s="4" t="s">
        <v>372</v>
      </c>
      <c r="C110" s="2">
        <v>12</v>
      </c>
      <c r="D110" s="2">
        <v>0</v>
      </c>
      <c r="E110" s="2">
        <v>12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2</v>
      </c>
      <c r="O110" s="5">
        <v>0</v>
      </c>
      <c r="P110" s="5">
        <v>0</v>
      </c>
      <c r="Q110" s="5">
        <v>0</v>
      </c>
      <c r="R110" s="5">
        <v>10</v>
      </c>
      <c r="S110" s="5">
        <v>0</v>
      </c>
    </row>
    <row r="111" spans="1:19" ht="15.9" customHeight="1" x14ac:dyDescent="0.3">
      <c r="A111" s="4">
        <v>11340047</v>
      </c>
      <c r="B111" s="4" t="s">
        <v>373</v>
      </c>
      <c r="C111" s="2">
        <v>19</v>
      </c>
      <c r="D111" s="2">
        <v>1</v>
      </c>
      <c r="E111" s="2">
        <v>20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2</v>
      </c>
      <c r="M111" s="5">
        <v>0</v>
      </c>
      <c r="N111" s="5">
        <v>0</v>
      </c>
      <c r="O111" s="5">
        <v>0</v>
      </c>
      <c r="P111" s="5">
        <v>6</v>
      </c>
      <c r="Q111" s="5">
        <v>0</v>
      </c>
      <c r="R111" s="5">
        <v>11</v>
      </c>
      <c r="S111" s="5">
        <v>1</v>
      </c>
    </row>
    <row r="112" spans="1:19" ht="15.9" customHeight="1" x14ac:dyDescent="0.3">
      <c r="A112" s="4">
        <v>11340049</v>
      </c>
      <c r="B112" s="4" t="s">
        <v>374</v>
      </c>
      <c r="C112" s="2">
        <v>17</v>
      </c>
      <c r="D112" s="2">
        <v>3</v>
      </c>
      <c r="E112" s="2">
        <v>20</v>
      </c>
      <c r="F112" s="5">
        <v>0</v>
      </c>
      <c r="G112" s="5">
        <v>0</v>
      </c>
      <c r="H112" s="5">
        <v>0</v>
      </c>
      <c r="I112" s="5">
        <v>0</v>
      </c>
      <c r="J112" s="5">
        <v>3</v>
      </c>
      <c r="K112" s="5">
        <v>0</v>
      </c>
      <c r="L112" s="5">
        <v>2</v>
      </c>
      <c r="M112" s="5">
        <v>0</v>
      </c>
      <c r="N112" s="5">
        <v>3</v>
      </c>
      <c r="O112" s="5">
        <v>0</v>
      </c>
      <c r="P112" s="5">
        <v>4</v>
      </c>
      <c r="Q112" s="5">
        <v>1</v>
      </c>
      <c r="R112" s="5">
        <v>5</v>
      </c>
      <c r="S112" s="5">
        <v>2</v>
      </c>
    </row>
    <row r="113" spans="1:19" ht="15.9" customHeight="1" x14ac:dyDescent="0.3">
      <c r="A113" s="4">
        <v>11340053</v>
      </c>
      <c r="B113" s="4" t="s">
        <v>375</v>
      </c>
      <c r="C113" s="2">
        <v>24</v>
      </c>
      <c r="D113" s="2">
        <v>1</v>
      </c>
      <c r="E113" s="2">
        <v>25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2</v>
      </c>
      <c r="O113" s="5">
        <v>0</v>
      </c>
      <c r="P113" s="5">
        <v>3</v>
      </c>
      <c r="Q113" s="5">
        <v>0</v>
      </c>
      <c r="R113" s="5">
        <v>19</v>
      </c>
      <c r="S113" s="5">
        <v>1</v>
      </c>
    </row>
    <row r="114" spans="1:19" ht="15.9" customHeight="1" x14ac:dyDescent="0.3">
      <c r="A114" s="4">
        <v>11340059</v>
      </c>
      <c r="B114" s="4" t="s">
        <v>376</v>
      </c>
      <c r="C114" s="2">
        <v>25</v>
      </c>
      <c r="D114" s="2">
        <v>1</v>
      </c>
      <c r="E114" s="2">
        <v>26</v>
      </c>
      <c r="F114" s="5">
        <v>0</v>
      </c>
      <c r="G114" s="5">
        <v>0</v>
      </c>
      <c r="H114" s="5">
        <v>0</v>
      </c>
      <c r="I114" s="5">
        <v>0</v>
      </c>
      <c r="J114" s="5">
        <v>1</v>
      </c>
      <c r="K114" s="5">
        <v>0</v>
      </c>
      <c r="L114" s="5">
        <v>0</v>
      </c>
      <c r="M114" s="5">
        <v>0</v>
      </c>
      <c r="N114" s="5">
        <v>3</v>
      </c>
      <c r="O114" s="5">
        <v>0</v>
      </c>
      <c r="P114" s="5">
        <v>9</v>
      </c>
      <c r="Q114" s="5">
        <v>1</v>
      </c>
      <c r="R114" s="5">
        <v>12</v>
      </c>
      <c r="S114" s="5">
        <v>0</v>
      </c>
    </row>
    <row r="115" spans="1:19" ht="15.9" customHeight="1" x14ac:dyDescent="0.3">
      <c r="A115" s="4">
        <v>11340060</v>
      </c>
      <c r="B115" s="4" t="s">
        <v>377</v>
      </c>
      <c r="C115" s="2">
        <v>33</v>
      </c>
      <c r="D115" s="2">
        <v>1</v>
      </c>
      <c r="E115" s="2">
        <v>34</v>
      </c>
      <c r="F115" s="5">
        <v>0</v>
      </c>
      <c r="G115" s="5">
        <v>0</v>
      </c>
      <c r="H115" s="5">
        <v>0</v>
      </c>
      <c r="I115" s="5">
        <v>0</v>
      </c>
      <c r="J115" s="5">
        <v>1</v>
      </c>
      <c r="K115" s="5">
        <v>0</v>
      </c>
      <c r="L115" s="5">
        <v>1</v>
      </c>
      <c r="M115" s="5">
        <v>0</v>
      </c>
      <c r="N115" s="5">
        <v>2</v>
      </c>
      <c r="O115" s="5">
        <v>0</v>
      </c>
      <c r="P115" s="5">
        <v>10</v>
      </c>
      <c r="Q115" s="5">
        <v>0</v>
      </c>
      <c r="R115" s="5">
        <v>19</v>
      </c>
      <c r="S115" s="5">
        <v>1</v>
      </c>
    </row>
    <row r="116" spans="1:19" ht="15.9" customHeight="1" x14ac:dyDescent="0.3">
      <c r="A116" s="4">
        <v>11340065</v>
      </c>
      <c r="B116" s="4" t="s">
        <v>378</v>
      </c>
      <c r="C116" s="2">
        <v>34</v>
      </c>
      <c r="D116" s="2">
        <v>5</v>
      </c>
      <c r="E116" s="2">
        <v>39</v>
      </c>
      <c r="F116" s="5">
        <v>0</v>
      </c>
      <c r="G116" s="5">
        <v>0</v>
      </c>
      <c r="H116" s="5">
        <v>1</v>
      </c>
      <c r="I116" s="5">
        <v>0</v>
      </c>
      <c r="J116" s="5">
        <v>0</v>
      </c>
      <c r="K116" s="5">
        <v>0</v>
      </c>
      <c r="L116" s="5">
        <v>2</v>
      </c>
      <c r="M116" s="5">
        <v>0</v>
      </c>
      <c r="N116" s="5">
        <v>1</v>
      </c>
      <c r="O116" s="5">
        <v>0</v>
      </c>
      <c r="P116" s="5">
        <v>9</v>
      </c>
      <c r="Q116" s="5">
        <v>2</v>
      </c>
      <c r="R116" s="5">
        <v>21</v>
      </c>
      <c r="S116" s="5">
        <v>3</v>
      </c>
    </row>
    <row r="117" spans="1:19" ht="15.9" customHeight="1" x14ac:dyDescent="0.3">
      <c r="A117" s="4">
        <v>11340066</v>
      </c>
      <c r="B117" s="4" t="s">
        <v>379</v>
      </c>
      <c r="C117" s="2">
        <v>6</v>
      </c>
      <c r="D117" s="2">
        <v>0</v>
      </c>
      <c r="E117" s="2">
        <v>6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1</v>
      </c>
      <c r="Q117" s="5">
        <v>0</v>
      </c>
      <c r="R117" s="5">
        <v>5</v>
      </c>
      <c r="S117" s="5">
        <v>0</v>
      </c>
    </row>
    <row r="118" spans="1:19" ht="15.9" customHeight="1" x14ac:dyDescent="0.3">
      <c r="A118" s="4">
        <v>11340067</v>
      </c>
      <c r="B118" s="4" t="s">
        <v>380</v>
      </c>
      <c r="C118" s="2">
        <v>25</v>
      </c>
      <c r="D118" s="2">
        <v>3</v>
      </c>
      <c r="E118" s="2">
        <v>28</v>
      </c>
      <c r="F118" s="5">
        <v>2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2</v>
      </c>
      <c r="M118" s="5">
        <v>0</v>
      </c>
      <c r="N118" s="5">
        <v>0</v>
      </c>
      <c r="O118" s="5">
        <v>0</v>
      </c>
      <c r="P118" s="5">
        <v>3</v>
      </c>
      <c r="Q118" s="5">
        <v>1</v>
      </c>
      <c r="R118" s="5">
        <v>18</v>
      </c>
      <c r="S118" s="5">
        <v>2</v>
      </c>
    </row>
    <row r="119" spans="1:19" ht="15.9" customHeight="1" x14ac:dyDescent="0.3">
      <c r="A119" s="4">
        <v>11340069</v>
      </c>
      <c r="B119" s="4" t="s">
        <v>381</v>
      </c>
      <c r="C119" s="2">
        <v>2</v>
      </c>
      <c r="D119" s="2">
        <v>1</v>
      </c>
      <c r="E119" s="2">
        <v>3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</v>
      </c>
      <c r="S119" s="5">
        <v>1</v>
      </c>
    </row>
    <row r="120" spans="1:19" ht="15.9" customHeight="1" x14ac:dyDescent="0.3">
      <c r="A120" s="4">
        <v>11340071</v>
      </c>
      <c r="B120" s="4" t="s">
        <v>382</v>
      </c>
      <c r="C120" s="2">
        <v>11</v>
      </c>
      <c r="D120" s="2">
        <v>1</v>
      </c>
      <c r="E120" s="2">
        <v>12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2</v>
      </c>
      <c r="Q120" s="5">
        <v>1</v>
      </c>
      <c r="R120" s="5">
        <v>9</v>
      </c>
      <c r="S120" s="5">
        <v>0</v>
      </c>
    </row>
    <row r="121" spans="1:19" ht="15.9" customHeight="1" x14ac:dyDescent="0.3">
      <c r="A121" s="4">
        <v>11340072</v>
      </c>
      <c r="B121" s="4" t="s">
        <v>383</v>
      </c>
      <c r="C121" s="2">
        <v>12</v>
      </c>
      <c r="D121" s="2">
        <v>1</v>
      </c>
      <c r="E121" s="2">
        <v>13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3</v>
      </c>
      <c r="M121" s="5">
        <v>0</v>
      </c>
      <c r="N121" s="5">
        <v>0</v>
      </c>
      <c r="O121" s="5">
        <v>1</v>
      </c>
      <c r="P121" s="5">
        <v>3</v>
      </c>
      <c r="Q121" s="5">
        <v>0</v>
      </c>
      <c r="R121" s="5">
        <v>6</v>
      </c>
      <c r="S121" s="5">
        <v>0</v>
      </c>
    </row>
    <row r="122" spans="1:19" ht="15.9" customHeight="1" x14ac:dyDescent="0.3">
      <c r="A122" s="4">
        <v>11340073</v>
      </c>
      <c r="B122" s="4" t="s">
        <v>384</v>
      </c>
      <c r="C122" s="2">
        <v>10</v>
      </c>
      <c r="D122" s="2">
        <v>1</v>
      </c>
      <c r="E122" s="2">
        <v>11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8</v>
      </c>
      <c r="S122" s="5">
        <v>1</v>
      </c>
    </row>
    <row r="123" spans="1:19" ht="15.9" customHeight="1" x14ac:dyDescent="0.3">
      <c r="A123" s="4">
        <v>11340075</v>
      </c>
      <c r="B123" s="4" t="s">
        <v>385</v>
      </c>
      <c r="C123" s="2">
        <v>6</v>
      </c>
      <c r="D123" s="2">
        <v>1</v>
      </c>
      <c r="E123" s="2">
        <v>7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2</v>
      </c>
      <c r="Q123" s="5">
        <v>0</v>
      </c>
      <c r="R123" s="5">
        <v>4</v>
      </c>
      <c r="S123" s="5">
        <v>1</v>
      </c>
    </row>
    <row r="124" spans="1:19" ht="15.9" customHeight="1" x14ac:dyDescent="0.3">
      <c r="A124" s="4">
        <v>11340076</v>
      </c>
      <c r="B124" s="4" t="s">
        <v>386</v>
      </c>
      <c r="C124" s="2">
        <v>10</v>
      </c>
      <c r="D124" s="2">
        <v>2</v>
      </c>
      <c r="E124" s="2">
        <v>12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2</v>
      </c>
      <c r="Q124" s="5">
        <v>0</v>
      </c>
      <c r="R124" s="5">
        <v>8</v>
      </c>
      <c r="S124" s="5">
        <v>2</v>
      </c>
    </row>
    <row r="125" spans="1:19" ht="15.9" customHeight="1" x14ac:dyDescent="0.3">
      <c r="A125" s="4">
        <v>11340077</v>
      </c>
      <c r="B125" s="4" t="s">
        <v>387</v>
      </c>
      <c r="C125" s="2">
        <v>2</v>
      </c>
      <c r="D125" s="2">
        <v>4</v>
      </c>
      <c r="E125" s="2">
        <v>6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1</v>
      </c>
      <c r="L125" s="5">
        <v>0</v>
      </c>
      <c r="M125" s="5">
        <v>0</v>
      </c>
      <c r="N125" s="5">
        <v>0</v>
      </c>
      <c r="O125" s="5">
        <v>0</v>
      </c>
      <c r="P125" s="5">
        <v>2</v>
      </c>
      <c r="Q125" s="5">
        <v>1</v>
      </c>
      <c r="R125" s="5">
        <v>0</v>
      </c>
      <c r="S125" s="5">
        <v>2</v>
      </c>
    </row>
    <row r="126" spans="1:19" ht="15.9" customHeight="1" x14ac:dyDescent="0.3">
      <c r="A126" s="4">
        <v>11340078</v>
      </c>
      <c r="B126" s="4" t="s">
        <v>388</v>
      </c>
      <c r="C126" s="2">
        <v>10</v>
      </c>
      <c r="D126" s="2">
        <v>0</v>
      </c>
      <c r="E126" s="2">
        <v>10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4</v>
      </c>
      <c r="Q126" s="5">
        <v>0</v>
      </c>
      <c r="R126" s="5">
        <v>6</v>
      </c>
      <c r="S126" s="5">
        <v>0</v>
      </c>
    </row>
    <row r="127" spans="1:19" ht="15.9" customHeight="1" x14ac:dyDescent="0.3">
      <c r="A127" s="4">
        <v>11340079</v>
      </c>
      <c r="B127" s="4" t="s">
        <v>389</v>
      </c>
      <c r="C127" s="2">
        <v>44</v>
      </c>
      <c r="D127" s="2">
        <v>4</v>
      </c>
      <c r="E127" s="2">
        <v>48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3</v>
      </c>
      <c r="M127" s="5">
        <v>0</v>
      </c>
      <c r="N127" s="5">
        <v>1</v>
      </c>
      <c r="O127" s="5">
        <v>0</v>
      </c>
      <c r="P127" s="5">
        <v>11</v>
      </c>
      <c r="Q127" s="5">
        <v>2</v>
      </c>
      <c r="R127" s="5">
        <v>28</v>
      </c>
      <c r="S127" s="5">
        <v>2</v>
      </c>
    </row>
    <row r="128" spans="1:19" ht="15.9" customHeight="1" x14ac:dyDescent="0.3">
      <c r="A128" s="4">
        <v>11340080</v>
      </c>
      <c r="B128" s="4" t="s">
        <v>390</v>
      </c>
      <c r="C128" s="2">
        <v>8</v>
      </c>
      <c r="D128" s="2">
        <v>0</v>
      </c>
      <c r="E128" s="2">
        <v>8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6</v>
      </c>
      <c r="S128" s="5">
        <v>0</v>
      </c>
    </row>
    <row r="129" spans="1:19" ht="15.9" customHeight="1" x14ac:dyDescent="0.3">
      <c r="A129" s="4">
        <v>11460010</v>
      </c>
      <c r="B129" s="4" t="s">
        <v>391</v>
      </c>
      <c r="C129" s="2">
        <v>15</v>
      </c>
      <c r="D129" s="2">
        <v>0</v>
      </c>
      <c r="E129" s="2">
        <v>15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4</v>
      </c>
      <c r="Q129" s="5">
        <v>0</v>
      </c>
      <c r="R129" s="5">
        <v>11</v>
      </c>
      <c r="S129" s="5">
        <v>0</v>
      </c>
    </row>
    <row r="130" spans="1:19" ht="15.9" customHeight="1" x14ac:dyDescent="0.3">
      <c r="A130" s="4">
        <v>11460012</v>
      </c>
      <c r="B130" s="4" t="s">
        <v>392</v>
      </c>
      <c r="C130" s="2">
        <v>13</v>
      </c>
      <c r="D130" s="2">
        <v>0</v>
      </c>
      <c r="E130" s="2">
        <v>13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2</v>
      </c>
      <c r="M130" s="5">
        <v>0</v>
      </c>
      <c r="N130" s="5">
        <v>1</v>
      </c>
      <c r="O130" s="5">
        <v>0</v>
      </c>
      <c r="P130" s="5">
        <v>2</v>
      </c>
      <c r="Q130" s="5">
        <v>0</v>
      </c>
      <c r="R130" s="5">
        <v>8</v>
      </c>
      <c r="S130" s="5">
        <v>0</v>
      </c>
    </row>
    <row r="131" spans="1:19" ht="15.9" customHeight="1" x14ac:dyDescent="0.3">
      <c r="A131" s="4">
        <v>11460017</v>
      </c>
      <c r="B131" s="4" t="s">
        <v>393</v>
      </c>
      <c r="C131" s="2">
        <v>18</v>
      </c>
      <c r="D131" s="2">
        <v>0</v>
      </c>
      <c r="E131" s="2">
        <v>18</v>
      </c>
      <c r="F131" s="5">
        <v>0</v>
      </c>
      <c r="G131" s="5">
        <v>0</v>
      </c>
      <c r="H131" s="5">
        <v>1</v>
      </c>
      <c r="I131" s="5">
        <v>0</v>
      </c>
      <c r="J131" s="5">
        <v>0</v>
      </c>
      <c r="K131" s="5">
        <v>0</v>
      </c>
      <c r="L131" s="5">
        <v>1</v>
      </c>
      <c r="M131" s="5">
        <v>0</v>
      </c>
      <c r="N131" s="5">
        <v>0</v>
      </c>
      <c r="O131" s="5">
        <v>0</v>
      </c>
      <c r="P131" s="5">
        <v>4</v>
      </c>
      <c r="Q131" s="5">
        <v>0</v>
      </c>
      <c r="R131" s="5">
        <v>12</v>
      </c>
      <c r="S131" s="5">
        <v>0</v>
      </c>
    </row>
    <row r="132" spans="1:19" ht="15.9" customHeight="1" x14ac:dyDescent="0.3">
      <c r="A132" s="4">
        <v>11460021</v>
      </c>
      <c r="B132" s="4" t="s">
        <v>394</v>
      </c>
      <c r="C132" s="2">
        <v>38</v>
      </c>
      <c r="D132" s="2">
        <v>4</v>
      </c>
      <c r="E132" s="2">
        <v>42</v>
      </c>
      <c r="F132" s="5">
        <v>0</v>
      </c>
      <c r="G132" s="5">
        <v>0</v>
      </c>
      <c r="H132" s="5">
        <v>0</v>
      </c>
      <c r="I132" s="5">
        <v>0</v>
      </c>
      <c r="J132" s="5">
        <v>7</v>
      </c>
      <c r="K132" s="5">
        <v>2</v>
      </c>
      <c r="L132" s="5">
        <v>4</v>
      </c>
      <c r="M132" s="5">
        <v>0</v>
      </c>
      <c r="N132" s="5">
        <v>3</v>
      </c>
      <c r="O132" s="5">
        <v>0</v>
      </c>
      <c r="P132" s="5">
        <v>7</v>
      </c>
      <c r="Q132" s="5">
        <v>0</v>
      </c>
      <c r="R132" s="5">
        <v>17</v>
      </c>
      <c r="S132" s="5">
        <v>2</v>
      </c>
    </row>
    <row r="133" spans="1:19" ht="15.9" customHeight="1" x14ac:dyDescent="0.3">
      <c r="A133" s="4">
        <v>11460022</v>
      </c>
      <c r="B133" s="4" t="s">
        <v>395</v>
      </c>
      <c r="C133" s="2">
        <v>8</v>
      </c>
      <c r="D133" s="2">
        <v>0</v>
      </c>
      <c r="E133" s="2">
        <v>8</v>
      </c>
      <c r="F133" s="5">
        <v>0</v>
      </c>
      <c r="G133" s="5">
        <v>0</v>
      </c>
      <c r="H133" s="5">
        <v>0</v>
      </c>
      <c r="I133" s="5">
        <v>0</v>
      </c>
      <c r="J133" s="5">
        <v>3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3</v>
      </c>
      <c r="S133" s="5">
        <v>0</v>
      </c>
    </row>
    <row r="134" spans="1:19" ht="15.9" customHeight="1" x14ac:dyDescent="0.3">
      <c r="A134" s="4">
        <v>11460023</v>
      </c>
      <c r="B134" s="4" t="s">
        <v>396</v>
      </c>
      <c r="C134" s="2">
        <v>13</v>
      </c>
      <c r="D134" s="2">
        <v>2</v>
      </c>
      <c r="E134" s="2">
        <v>15</v>
      </c>
      <c r="F134" s="5">
        <v>0</v>
      </c>
      <c r="G134" s="5">
        <v>0</v>
      </c>
      <c r="H134" s="5">
        <v>3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8</v>
      </c>
      <c r="S134" s="5">
        <v>2</v>
      </c>
    </row>
    <row r="135" spans="1:19" ht="15.9" customHeight="1" x14ac:dyDescent="0.3">
      <c r="A135" s="4">
        <v>11460024</v>
      </c>
      <c r="B135" s="4" t="s">
        <v>397</v>
      </c>
      <c r="C135" s="2">
        <v>7</v>
      </c>
      <c r="D135" s="2">
        <v>0</v>
      </c>
      <c r="E135" s="2">
        <v>7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1</v>
      </c>
      <c r="Q135" s="5">
        <v>0</v>
      </c>
      <c r="R135" s="5">
        <v>6</v>
      </c>
      <c r="S135" s="5">
        <v>0</v>
      </c>
    </row>
    <row r="136" spans="1:19" ht="15.9" customHeight="1" x14ac:dyDescent="0.3">
      <c r="A136" s="4">
        <v>11460027</v>
      </c>
      <c r="B136" s="4" t="s">
        <v>398</v>
      </c>
      <c r="C136" s="2">
        <v>23</v>
      </c>
      <c r="D136" s="2">
        <v>3</v>
      </c>
      <c r="E136" s="2">
        <v>26</v>
      </c>
      <c r="F136" s="5">
        <v>0</v>
      </c>
      <c r="G136" s="5">
        <v>0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1</v>
      </c>
      <c r="N136" s="5">
        <v>0</v>
      </c>
      <c r="O136" s="5">
        <v>0</v>
      </c>
      <c r="P136" s="5">
        <v>12</v>
      </c>
      <c r="Q136" s="5">
        <v>1</v>
      </c>
      <c r="R136" s="5">
        <v>10</v>
      </c>
      <c r="S136" s="5">
        <v>1</v>
      </c>
    </row>
    <row r="137" spans="1:19" ht="15.9" customHeight="1" x14ac:dyDescent="0.3">
      <c r="A137" s="4">
        <v>11460028</v>
      </c>
      <c r="B137" s="4" t="s">
        <v>399</v>
      </c>
      <c r="C137" s="2">
        <v>15</v>
      </c>
      <c r="D137" s="2">
        <v>1</v>
      </c>
      <c r="E137" s="2">
        <v>16</v>
      </c>
      <c r="F137" s="5">
        <v>0</v>
      </c>
      <c r="G137" s="5">
        <v>0</v>
      </c>
      <c r="H137" s="5">
        <v>1</v>
      </c>
      <c r="I137" s="5">
        <v>0</v>
      </c>
      <c r="J137" s="5">
        <v>5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2</v>
      </c>
      <c r="Q137" s="5">
        <v>0</v>
      </c>
      <c r="R137" s="5">
        <v>7</v>
      </c>
      <c r="S137" s="5">
        <v>1</v>
      </c>
    </row>
    <row r="138" spans="1:19" ht="15.9" customHeight="1" x14ac:dyDescent="0.3">
      <c r="A138" s="4">
        <v>11460029</v>
      </c>
      <c r="B138" s="4" t="s">
        <v>400</v>
      </c>
      <c r="C138" s="2">
        <v>21</v>
      </c>
      <c r="D138" s="2">
        <v>5</v>
      </c>
      <c r="E138" s="2">
        <v>26</v>
      </c>
      <c r="F138" s="5">
        <v>0</v>
      </c>
      <c r="G138" s="5">
        <v>0</v>
      </c>
      <c r="H138" s="5">
        <v>4</v>
      </c>
      <c r="I138" s="5">
        <v>1</v>
      </c>
      <c r="J138" s="5">
        <v>2</v>
      </c>
      <c r="K138" s="5">
        <v>0</v>
      </c>
      <c r="L138" s="5">
        <v>2</v>
      </c>
      <c r="M138" s="5">
        <v>0</v>
      </c>
      <c r="N138" s="5">
        <v>1</v>
      </c>
      <c r="O138" s="5">
        <v>0</v>
      </c>
      <c r="P138" s="5">
        <v>2</v>
      </c>
      <c r="Q138" s="5">
        <v>0</v>
      </c>
      <c r="R138" s="5">
        <v>10</v>
      </c>
      <c r="S138" s="5">
        <v>4</v>
      </c>
    </row>
    <row r="139" spans="1:19" ht="15.9" customHeight="1" x14ac:dyDescent="0.3">
      <c r="A139" s="4">
        <v>11480006</v>
      </c>
      <c r="B139" s="4" t="s">
        <v>401</v>
      </c>
      <c r="C139" s="2">
        <v>27</v>
      </c>
      <c r="D139" s="2">
        <v>7</v>
      </c>
      <c r="E139" s="2">
        <v>34</v>
      </c>
      <c r="F139" s="5">
        <v>0</v>
      </c>
      <c r="G139" s="5">
        <v>0</v>
      </c>
      <c r="H139" s="5">
        <v>1</v>
      </c>
      <c r="I139" s="5">
        <v>1</v>
      </c>
      <c r="J139" s="5">
        <v>3</v>
      </c>
      <c r="K139" s="5">
        <v>1</v>
      </c>
      <c r="L139" s="5">
        <v>6</v>
      </c>
      <c r="M139" s="5">
        <v>0</v>
      </c>
      <c r="N139" s="5">
        <v>0</v>
      </c>
      <c r="O139" s="5">
        <v>1</v>
      </c>
      <c r="P139" s="5">
        <v>8</v>
      </c>
      <c r="Q139" s="5">
        <v>2</v>
      </c>
      <c r="R139" s="5">
        <v>9</v>
      </c>
      <c r="S139" s="5">
        <v>2</v>
      </c>
    </row>
    <row r="140" spans="1:19" ht="15.9" customHeight="1" x14ac:dyDescent="0.3">
      <c r="A140" s="4">
        <v>11480020</v>
      </c>
      <c r="B140" s="4" t="s">
        <v>402</v>
      </c>
      <c r="C140" s="2">
        <v>34</v>
      </c>
      <c r="D140" s="2">
        <v>6</v>
      </c>
      <c r="E140" s="2">
        <v>40</v>
      </c>
      <c r="F140" s="5">
        <v>0</v>
      </c>
      <c r="G140" s="5">
        <v>1</v>
      </c>
      <c r="H140" s="5">
        <v>2</v>
      </c>
      <c r="I140" s="5">
        <v>1</v>
      </c>
      <c r="J140" s="5">
        <v>0</v>
      </c>
      <c r="K140" s="5">
        <v>0</v>
      </c>
      <c r="L140" s="5">
        <v>1</v>
      </c>
      <c r="M140" s="5">
        <v>0</v>
      </c>
      <c r="N140" s="5">
        <v>4</v>
      </c>
      <c r="O140" s="5">
        <v>1</v>
      </c>
      <c r="P140" s="5">
        <v>10</v>
      </c>
      <c r="Q140" s="5">
        <v>2</v>
      </c>
      <c r="R140" s="5">
        <v>17</v>
      </c>
      <c r="S140" s="5">
        <v>1</v>
      </c>
    </row>
    <row r="141" spans="1:19" ht="15.9" customHeight="1" x14ac:dyDescent="0.3">
      <c r="A141" s="4">
        <v>11480027</v>
      </c>
      <c r="B141" s="4" t="s">
        <v>403</v>
      </c>
      <c r="C141" s="2">
        <v>36</v>
      </c>
      <c r="D141" s="2">
        <v>3</v>
      </c>
      <c r="E141" s="2">
        <v>39</v>
      </c>
      <c r="F141" s="5">
        <v>1</v>
      </c>
      <c r="G141" s="5">
        <v>0</v>
      </c>
      <c r="H141" s="5">
        <v>4</v>
      </c>
      <c r="I141" s="5">
        <v>0</v>
      </c>
      <c r="J141" s="5">
        <v>2</v>
      </c>
      <c r="K141" s="5">
        <v>0</v>
      </c>
      <c r="L141" s="5">
        <v>6</v>
      </c>
      <c r="M141" s="5">
        <v>0</v>
      </c>
      <c r="N141" s="5">
        <v>5</v>
      </c>
      <c r="O141" s="5">
        <v>0</v>
      </c>
      <c r="P141" s="5">
        <v>6</v>
      </c>
      <c r="Q141" s="5">
        <v>0</v>
      </c>
      <c r="R141" s="5">
        <v>12</v>
      </c>
      <c r="S141" s="5">
        <v>3</v>
      </c>
    </row>
    <row r="142" spans="1:19" ht="15.9" customHeight="1" x14ac:dyDescent="0.3">
      <c r="A142" s="4">
        <v>11480028</v>
      </c>
      <c r="B142" s="4" t="s">
        <v>404</v>
      </c>
      <c r="C142" s="2">
        <v>9</v>
      </c>
      <c r="D142" s="2">
        <v>3</v>
      </c>
      <c r="E142" s="2">
        <v>12</v>
      </c>
      <c r="F142" s="5">
        <v>0</v>
      </c>
      <c r="G142" s="5">
        <v>0</v>
      </c>
      <c r="H142" s="5">
        <v>0</v>
      </c>
      <c r="I142" s="5">
        <v>0</v>
      </c>
      <c r="J142" s="5">
        <v>4</v>
      </c>
      <c r="K142" s="5">
        <v>2</v>
      </c>
      <c r="L142" s="5">
        <v>2</v>
      </c>
      <c r="M142" s="5">
        <v>0</v>
      </c>
      <c r="N142" s="5">
        <v>1</v>
      </c>
      <c r="O142" s="5">
        <v>0</v>
      </c>
      <c r="P142" s="5">
        <v>0</v>
      </c>
      <c r="Q142" s="5">
        <v>1</v>
      </c>
      <c r="R142" s="5">
        <v>2</v>
      </c>
      <c r="S142" s="5">
        <v>0</v>
      </c>
    </row>
    <row r="143" spans="1:19" ht="15.9" customHeight="1" x14ac:dyDescent="0.3">
      <c r="A143" s="4">
        <v>11480037</v>
      </c>
      <c r="B143" s="4" t="s">
        <v>405</v>
      </c>
      <c r="C143" s="2">
        <v>5</v>
      </c>
      <c r="D143" s="2">
        <v>0</v>
      </c>
      <c r="E143" s="2">
        <v>5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4</v>
      </c>
      <c r="Q143" s="5">
        <v>0</v>
      </c>
      <c r="R143" s="5">
        <v>1</v>
      </c>
      <c r="S143" s="5">
        <v>0</v>
      </c>
    </row>
    <row r="144" spans="1:19" ht="15.9" customHeight="1" x14ac:dyDescent="0.3">
      <c r="A144" s="4">
        <v>11650004</v>
      </c>
      <c r="B144" s="4" t="s">
        <v>406</v>
      </c>
      <c r="C144" s="2">
        <v>39</v>
      </c>
      <c r="D144" s="2">
        <v>1</v>
      </c>
      <c r="E144" s="2">
        <v>40</v>
      </c>
      <c r="F144" s="5">
        <v>0</v>
      </c>
      <c r="G144" s="5">
        <v>0</v>
      </c>
      <c r="H144" s="5">
        <v>1</v>
      </c>
      <c r="I144" s="5">
        <v>0</v>
      </c>
      <c r="J144" s="5">
        <v>4</v>
      </c>
      <c r="K144" s="5">
        <v>1</v>
      </c>
      <c r="L144" s="5">
        <v>5</v>
      </c>
      <c r="M144" s="5">
        <v>0</v>
      </c>
      <c r="N144" s="5">
        <v>4</v>
      </c>
      <c r="O144" s="5">
        <v>0</v>
      </c>
      <c r="P144" s="5">
        <v>10</v>
      </c>
      <c r="Q144" s="5">
        <v>0</v>
      </c>
      <c r="R144" s="5">
        <v>15</v>
      </c>
      <c r="S144" s="5">
        <v>0</v>
      </c>
    </row>
    <row r="145" spans="1:19" ht="15.9" customHeight="1" x14ac:dyDescent="0.3">
      <c r="A145" s="4">
        <v>11650014</v>
      </c>
      <c r="B145" s="4" t="s">
        <v>407</v>
      </c>
      <c r="C145" s="2">
        <v>11</v>
      </c>
      <c r="D145" s="2">
        <v>2</v>
      </c>
      <c r="E145" s="2">
        <v>13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3</v>
      </c>
      <c r="O145" s="5">
        <v>0</v>
      </c>
      <c r="P145" s="5">
        <v>1</v>
      </c>
      <c r="Q145" s="5">
        <v>0</v>
      </c>
      <c r="R145" s="5">
        <v>7</v>
      </c>
      <c r="S145" s="5">
        <v>2</v>
      </c>
    </row>
    <row r="146" spans="1:19" ht="15.9" customHeight="1" x14ac:dyDescent="0.3">
      <c r="A146" s="4">
        <v>11650016</v>
      </c>
      <c r="B146" s="4" t="s">
        <v>408</v>
      </c>
      <c r="C146" s="2">
        <v>17</v>
      </c>
      <c r="D146" s="2">
        <v>0</v>
      </c>
      <c r="E146" s="2">
        <v>17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1</v>
      </c>
      <c r="O146" s="5">
        <v>0</v>
      </c>
      <c r="P146" s="5">
        <v>3</v>
      </c>
      <c r="Q146" s="5">
        <v>0</v>
      </c>
      <c r="R146" s="5">
        <v>13</v>
      </c>
      <c r="S146" s="5">
        <v>0</v>
      </c>
    </row>
    <row r="147" spans="1:19" ht="15.9" customHeight="1" x14ac:dyDescent="0.3">
      <c r="A147" s="4">
        <v>11650017</v>
      </c>
      <c r="B147" s="4" t="s">
        <v>409</v>
      </c>
      <c r="C147" s="2">
        <v>7</v>
      </c>
      <c r="D147" s="2">
        <v>1</v>
      </c>
      <c r="E147" s="2">
        <v>8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7</v>
      </c>
      <c r="S147" s="5">
        <v>1</v>
      </c>
    </row>
    <row r="148" spans="1:19" ht="15.9" customHeight="1" x14ac:dyDescent="0.3">
      <c r="A148" s="4">
        <v>11650018</v>
      </c>
      <c r="B148" s="4" t="s">
        <v>410</v>
      </c>
      <c r="C148" s="2">
        <v>26</v>
      </c>
      <c r="D148" s="2">
        <v>0</v>
      </c>
      <c r="E148" s="2">
        <v>26</v>
      </c>
      <c r="F148" s="5">
        <v>0</v>
      </c>
      <c r="G148" s="5">
        <v>0</v>
      </c>
      <c r="H148" s="5">
        <v>0</v>
      </c>
      <c r="I148" s="5">
        <v>0</v>
      </c>
      <c r="J148" s="5">
        <v>3</v>
      </c>
      <c r="K148" s="5">
        <v>0</v>
      </c>
      <c r="L148" s="5">
        <v>3</v>
      </c>
      <c r="M148" s="5">
        <v>0</v>
      </c>
      <c r="N148" s="5">
        <v>2</v>
      </c>
      <c r="O148" s="5">
        <v>0</v>
      </c>
      <c r="P148" s="5">
        <v>6</v>
      </c>
      <c r="Q148" s="5">
        <v>0</v>
      </c>
      <c r="R148" s="5">
        <v>12</v>
      </c>
      <c r="S148" s="5">
        <v>0</v>
      </c>
    </row>
    <row r="149" spans="1:19" ht="15.9" customHeight="1" x14ac:dyDescent="0.3">
      <c r="A149" s="4">
        <v>11650026</v>
      </c>
      <c r="B149" s="4" t="s">
        <v>411</v>
      </c>
      <c r="C149" s="2">
        <v>9</v>
      </c>
      <c r="D149" s="2">
        <v>0</v>
      </c>
      <c r="E149" s="2">
        <v>9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1</v>
      </c>
      <c r="M149" s="5">
        <v>0</v>
      </c>
      <c r="N149" s="5">
        <v>1</v>
      </c>
      <c r="O149" s="5">
        <v>0</v>
      </c>
      <c r="P149" s="5">
        <v>2</v>
      </c>
      <c r="Q149" s="5">
        <v>0</v>
      </c>
      <c r="R149" s="5">
        <v>5</v>
      </c>
      <c r="S149" s="5">
        <v>0</v>
      </c>
    </row>
    <row r="150" spans="1:19" ht="15.9" customHeight="1" x14ac:dyDescent="0.3">
      <c r="A150" s="4">
        <v>11650034</v>
      </c>
      <c r="B150" s="4" t="s">
        <v>412</v>
      </c>
      <c r="C150" s="2">
        <v>37</v>
      </c>
      <c r="D150" s="2">
        <v>3</v>
      </c>
      <c r="E150" s="2">
        <v>40</v>
      </c>
      <c r="F150" s="5">
        <v>0</v>
      </c>
      <c r="G150" s="5">
        <v>0</v>
      </c>
      <c r="H150" s="5">
        <v>3</v>
      </c>
      <c r="I150" s="5">
        <v>0</v>
      </c>
      <c r="J150" s="5">
        <v>1</v>
      </c>
      <c r="K150" s="5">
        <v>0</v>
      </c>
      <c r="L150" s="5">
        <v>2</v>
      </c>
      <c r="M150" s="5">
        <v>0</v>
      </c>
      <c r="N150" s="5">
        <v>0</v>
      </c>
      <c r="O150" s="5">
        <v>0</v>
      </c>
      <c r="P150" s="5">
        <v>10</v>
      </c>
      <c r="Q150" s="5">
        <v>1</v>
      </c>
      <c r="R150" s="5">
        <v>21</v>
      </c>
      <c r="S150" s="5">
        <v>2</v>
      </c>
    </row>
    <row r="151" spans="1:19" ht="15.9" customHeight="1" x14ac:dyDescent="0.3">
      <c r="A151" s="4">
        <v>11660001</v>
      </c>
      <c r="B151" s="4" t="s">
        <v>413</v>
      </c>
      <c r="C151" s="2">
        <v>55</v>
      </c>
      <c r="D151" s="2">
        <v>13</v>
      </c>
      <c r="E151" s="2">
        <v>68</v>
      </c>
      <c r="F151" s="5">
        <v>1</v>
      </c>
      <c r="G151" s="5">
        <v>1</v>
      </c>
      <c r="H151" s="5">
        <v>2</v>
      </c>
      <c r="I151" s="5">
        <v>1</v>
      </c>
      <c r="J151" s="5">
        <v>1</v>
      </c>
      <c r="K151" s="5">
        <v>2</v>
      </c>
      <c r="L151" s="5">
        <v>3</v>
      </c>
      <c r="M151" s="5">
        <v>1</v>
      </c>
      <c r="N151" s="5">
        <v>5</v>
      </c>
      <c r="O151" s="5">
        <v>1</v>
      </c>
      <c r="P151" s="5">
        <v>10</v>
      </c>
      <c r="Q151" s="5">
        <v>5</v>
      </c>
      <c r="R151" s="5">
        <v>33</v>
      </c>
      <c r="S151" s="5">
        <v>2</v>
      </c>
    </row>
    <row r="152" spans="1:19" ht="15.9" customHeight="1" x14ac:dyDescent="0.3">
      <c r="A152" s="4">
        <v>11660003</v>
      </c>
      <c r="B152" s="4" t="s">
        <v>414</v>
      </c>
      <c r="C152" s="2">
        <v>20</v>
      </c>
      <c r="D152" s="2">
        <v>0</v>
      </c>
      <c r="E152" s="2">
        <v>20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2</v>
      </c>
      <c r="O152" s="5">
        <v>0</v>
      </c>
      <c r="P152" s="5">
        <v>1</v>
      </c>
      <c r="Q152" s="5">
        <v>0</v>
      </c>
      <c r="R152" s="5">
        <v>17</v>
      </c>
      <c r="S152" s="5">
        <v>0</v>
      </c>
    </row>
    <row r="153" spans="1:19" ht="15.9" customHeight="1" x14ac:dyDescent="0.3">
      <c r="A153" s="4">
        <v>11660007</v>
      </c>
      <c r="B153" s="4" t="s">
        <v>415</v>
      </c>
      <c r="C153" s="2">
        <v>26</v>
      </c>
      <c r="D153" s="2">
        <v>5</v>
      </c>
      <c r="E153" s="2">
        <v>31</v>
      </c>
      <c r="F153" s="5">
        <v>0</v>
      </c>
      <c r="G153" s="5">
        <v>0</v>
      </c>
      <c r="H153" s="5">
        <v>0</v>
      </c>
      <c r="I153" s="5">
        <v>0</v>
      </c>
      <c r="J153" s="5">
        <v>1</v>
      </c>
      <c r="K153" s="5">
        <v>0</v>
      </c>
      <c r="L153" s="5">
        <v>2</v>
      </c>
      <c r="M153" s="5">
        <v>0</v>
      </c>
      <c r="N153" s="5">
        <v>2</v>
      </c>
      <c r="O153" s="5">
        <v>3</v>
      </c>
      <c r="P153" s="5">
        <v>10</v>
      </c>
      <c r="Q153" s="5">
        <v>1</v>
      </c>
      <c r="R153" s="5">
        <v>11</v>
      </c>
      <c r="S153" s="5">
        <v>1</v>
      </c>
    </row>
    <row r="154" spans="1:19" ht="15.9" customHeight="1" x14ac:dyDescent="0.3">
      <c r="A154" s="4">
        <v>11660008</v>
      </c>
      <c r="B154" s="4" t="s">
        <v>416</v>
      </c>
      <c r="C154" s="2">
        <v>10</v>
      </c>
      <c r="D154" s="2">
        <v>0</v>
      </c>
      <c r="E154" s="2">
        <v>10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2</v>
      </c>
      <c r="Q154" s="5">
        <v>0</v>
      </c>
      <c r="R154" s="5">
        <v>8</v>
      </c>
      <c r="S154" s="5">
        <v>0</v>
      </c>
    </row>
    <row r="155" spans="1:19" ht="15.9" customHeight="1" x14ac:dyDescent="0.3">
      <c r="A155" s="4">
        <v>11660009</v>
      </c>
      <c r="B155" s="4" t="s">
        <v>417</v>
      </c>
      <c r="C155" s="2">
        <v>49</v>
      </c>
      <c r="D155" s="2">
        <v>5</v>
      </c>
      <c r="E155" s="2">
        <v>54</v>
      </c>
      <c r="F155" s="5">
        <v>1</v>
      </c>
      <c r="G155" s="5">
        <v>1</v>
      </c>
      <c r="H155" s="5">
        <v>0</v>
      </c>
      <c r="I155" s="5">
        <v>0</v>
      </c>
      <c r="J155" s="5">
        <v>1</v>
      </c>
      <c r="K155" s="5">
        <v>0</v>
      </c>
      <c r="L155" s="5">
        <v>4</v>
      </c>
      <c r="M155" s="5">
        <v>0</v>
      </c>
      <c r="N155" s="5">
        <v>3</v>
      </c>
      <c r="O155" s="5">
        <v>0</v>
      </c>
      <c r="P155" s="5">
        <v>15</v>
      </c>
      <c r="Q155" s="5">
        <v>3</v>
      </c>
      <c r="R155" s="5">
        <v>25</v>
      </c>
      <c r="S155" s="5">
        <v>1</v>
      </c>
    </row>
    <row r="156" spans="1:19" ht="15.9" customHeight="1" x14ac:dyDescent="0.3">
      <c r="A156" s="4">
        <v>11660011</v>
      </c>
      <c r="B156" s="4" t="s">
        <v>418</v>
      </c>
      <c r="C156" s="2">
        <v>35</v>
      </c>
      <c r="D156" s="2">
        <v>5</v>
      </c>
      <c r="E156" s="2">
        <v>40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1</v>
      </c>
      <c r="M156" s="5">
        <v>0</v>
      </c>
      <c r="N156" s="5">
        <v>1</v>
      </c>
      <c r="O156" s="5">
        <v>0</v>
      </c>
      <c r="P156" s="5">
        <v>4</v>
      </c>
      <c r="Q156" s="5">
        <v>1</v>
      </c>
      <c r="R156" s="5">
        <v>29</v>
      </c>
      <c r="S156" s="5">
        <v>4</v>
      </c>
    </row>
    <row r="157" spans="1:19" ht="15.9" customHeight="1" x14ac:dyDescent="0.3">
      <c r="A157" s="4">
        <v>11660019</v>
      </c>
      <c r="B157" s="4" t="s">
        <v>419</v>
      </c>
      <c r="C157" s="2">
        <v>14</v>
      </c>
      <c r="D157" s="2">
        <v>0</v>
      </c>
      <c r="E157" s="2">
        <v>14</v>
      </c>
      <c r="F157" s="5">
        <v>0</v>
      </c>
      <c r="G157" s="5">
        <v>0</v>
      </c>
      <c r="H157" s="5">
        <v>0</v>
      </c>
      <c r="I157" s="5">
        <v>0</v>
      </c>
      <c r="J157" s="5">
        <v>1</v>
      </c>
      <c r="K157" s="5">
        <v>0</v>
      </c>
      <c r="L157" s="5">
        <v>0</v>
      </c>
      <c r="M157" s="5">
        <v>0</v>
      </c>
      <c r="N157" s="5">
        <v>3</v>
      </c>
      <c r="O157" s="5">
        <v>0</v>
      </c>
      <c r="P157" s="5">
        <v>4</v>
      </c>
      <c r="Q157" s="5">
        <v>0</v>
      </c>
      <c r="R157" s="5">
        <v>6</v>
      </c>
      <c r="S157" s="5">
        <v>0</v>
      </c>
    </row>
    <row r="158" spans="1:19" ht="15.9" customHeight="1" x14ac:dyDescent="0.3">
      <c r="A158" s="4">
        <v>11660020</v>
      </c>
      <c r="B158" s="4" t="s">
        <v>420</v>
      </c>
      <c r="C158" s="2">
        <v>18</v>
      </c>
      <c r="D158" s="2">
        <v>4</v>
      </c>
      <c r="E158" s="2">
        <v>22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1</v>
      </c>
      <c r="M158" s="5">
        <v>0</v>
      </c>
      <c r="N158" s="5">
        <v>1</v>
      </c>
      <c r="O158" s="5">
        <v>1</v>
      </c>
      <c r="P158" s="5">
        <v>3</v>
      </c>
      <c r="Q158" s="5">
        <v>1</v>
      </c>
      <c r="R158" s="5">
        <v>13</v>
      </c>
      <c r="S158" s="5">
        <v>2</v>
      </c>
    </row>
    <row r="159" spans="1:19" ht="15.9" customHeight="1" x14ac:dyDescent="0.3">
      <c r="A159" s="4">
        <v>11660021</v>
      </c>
      <c r="B159" s="4" t="s">
        <v>421</v>
      </c>
      <c r="C159" s="2">
        <v>16</v>
      </c>
      <c r="D159" s="2">
        <v>1</v>
      </c>
      <c r="E159" s="2">
        <v>17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1</v>
      </c>
      <c r="M159" s="5">
        <v>0</v>
      </c>
      <c r="N159" s="5">
        <v>3</v>
      </c>
      <c r="O159" s="5">
        <v>0</v>
      </c>
      <c r="P159" s="5">
        <v>2</v>
      </c>
      <c r="Q159" s="5">
        <v>1</v>
      </c>
      <c r="R159" s="5">
        <v>10</v>
      </c>
      <c r="S159" s="5">
        <v>0</v>
      </c>
    </row>
    <row r="160" spans="1:19" ht="15.9" customHeight="1" x14ac:dyDescent="0.3">
      <c r="A160" s="4">
        <v>11660031</v>
      </c>
      <c r="B160" s="4" t="s">
        <v>422</v>
      </c>
      <c r="C160" s="2">
        <v>15</v>
      </c>
      <c r="D160" s="2">
        <v>0</v>
      </c>
      <c r="E160" s="2">
        <v>15</v>
      </c>
      <c r="F160" s="5">
        <v>0</v>
      </c>
      <c r="G160" s="5">
        <v>0</v>
      </c>
      <c r="H160" s="5">
        <v>0</v>
      </c>
      <c r="I160" s="5">
        <v>0</v>
      </c>
      <c r="J160" s="5">
        <v>3</v>
      </c>
      <c r="K160" s="5">
        <v>0</v>
      </c>
      <c r="L160" s="5">
        <v>1</v>
      </c>
      <c r="M160" s="5">
        <v>0</v>
      </c>
      <c r="N160" s="5">
        <v>1</v>
      </c>
      <c r="O160" s="5">
        <v>0</v>
      </c>
      <c r="P160" s="5">
        <v>3</v>
      </c>
      <c r="Q160" s="5">
        <v>0</v>
      </c>
      <c r="R160" s="5">
        <v>7</v>
      </c>
      <c r="S160" s="5">
        <v>0</v>
      </c>
    </row>
    <row r="161" spans="1:19" ht="15.9" customHeight="1" x14ac:dyDescent="0.3">
      <c r="A161" s="4">
        <v>11660032</v>
      </c>
      <c r="B161" s="4" t="s">
        <v>423</v>
      </c>
      <c r="C161" s="2">
        <v>17</v>
      </c>
      <c r="D161" s="2">
        <v>1</v>
      </c>
      <c r="E161" s="2">
        <v>18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4</v>
      </c>
      <c r="Q161" s="5">
        <v>0</v>
      </c>
      <c r="R161" s="5">
        <v>13</v>
      </c>
      <c r="S161" s="5">
        <v>1</v>
      </c>
    </row>
    <row r="162" spans="1:19" ht="15.9" customHeight="1" x14ac:dyDescent="0.3">
      <c r="A162" s="4">
        <v>11660041</v>
      </c>
      <c r="B162" s="4" t="s">
        <v>424</v>
      </c>
      <c r="C162" s="2">
        <v>13</v>
      </c>
      <c r="D162" s="2">
        <v>1</v>
      </c>
      <c r="E162" s="2">
        <v>14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7</v>
      </c>
      <c r="Q162" s="5">
        <v>0</v>
      </c>
      <c r="R162" s="5">
        <v>6</v>
      </c>
      <c r="S162" s="5">
        <v>1</v>
      </c>
    </row>
    <row r="163" spans="1:19" ht="15.9" customHeight="1" x14ac:dyDescent="0.3">
      <c r="A163" s="4">
        <v>11810001</v>
      </c>
      <c r="B163" s="4" t="s">
        <v>425</v>
      </c>
      <c r="C163" s="2">
        <v>85</v>
      </c>
      <c r="D163" s="2">
        <v>6</v>
      </c>
      <c r="E163" s="2">
        <v>91</v>
      </c>
      <c r="F163" s="5">
        <v>2</v>
      </c>
      <c r="G163" s="5">
        <v>0</v>
      </c>
      <c r="H163" s="5">
        <v>6</v>
      </c>
      <c r="I163" s="5">
        <v>1</v>
      </c>
      <c r="J163" s="5">
        <v>19</v>
      </c>
      <c r="K163" s="5">
        <v>1</v>
      </c>
      <c r="L163" s="5">
        <v>8</v>
      </c>
      <c r="M163" s="5">
        <v>2</v>
      </c>
      <c r="N163" s="5">
        <v>4</v>
      </c>
      <c r="O163" s="5">
        <v>0</v>
      </c>
      <c r="P163" s="5">
        <v>20</v>
      </c>
      <c r="Q163" s="5">
        <v>1</v>
      </c>
      <c r="R163" s="5">
        <v>26</v>
      </c>
      <c r="S163" s="5">
        <v>1</v>
      </c>
    </row>
    <row r="164" spans="1:19" ht="15.9" customHeight="1" x14ac:dyDescent="0.3">
      <c r="A164" s="4">
        <v>11810003</v>
      </c>
      <c r="B164" s="4" t="s">
        <v>426</v>
      </c>
      <c r="C164" s="2">
        <v>2</v>
      </c>
      <c r="D164" s="2">
        <v>1</v>
      </c>
      <c r="E164" s="2">
        <v>3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2</v>
      </c>
      <c r="S164" s="5">
        <v>1</v>
      </c>
    </row>
    <row r="165" spans="1:19" ht="15.9" customHeight="1" x14ac:dyDescent="0.3">
      <c r="A165" s="4">
        <v>11810008</v>
      </c>
      <c r="B165" s="4" t="s">
        <v>427</v>
      </c>
      <c r="C165" s="2">
        <v>17</v>
      </c>
      <c r="D165" s="2">
        <v>2</v>
      </c>
      <c r="E165" s="2">
        <v>19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1</v>
      </c>
      <c r="O165" s="5">
        <v>0</v>
      </c>
      <c r="P165" s="5">
        <v>4</v>
      </c>
      <c r="Q165" s="5">
        <v>0</v>
      </c>
      <c r="R165" s="5">
        <v>12</v>
      </c>
      <c r="S165" s="5">
        <v>2</v>
      </c>
    </row>
    <row r="166" spans="1:19" ht="15.9" customHeight="1" x14ac:dyDescent="0.3">
      <c r="A166" s="4">
        <v>11810013</v>
      </c>
      <c r="B166" s="4" t="s">
        <v>428</v>
      </c>
      <c r="C166" s="2">
        <v>15</v>
      </c>
      <c r="D166" s="2">
        <v>2</v>
      </c>
      <c r="E166" s="2">
        <v>17</v>
      </c>
      <c r="F166" s="5">
        <v>0</v>
      </c>
      <c r="G166" s="5">
        <v>0</v>
      </c>
      <c r="H166" s="5">
        <v>0</v>
      </c>
      <c r="I166" s="5">
        <v>0</v>
      </c>
      <c r="J166" s="5">
        <v>1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4</v>
      </c>
      <c r="Q166" s="5">
        <v>0</v>
      </c>
      <c r="R166" s="5">
        <v>9</v>
      </c>
      <c r="S166" s="5">
        <v>2</v>
      </c>
    </row>
    <row r="167" spans="1:19" ht="15.9" customHeight="1" x14ac:dyDescent="0.3">
      <c r="A167" s="4">
        <v>11810015</v>
      </c>
      <c r="B167" s="4" t="s">
        <v>429</v>
      </c>
      <c r="C167" s="2">
        <v>73</v>
      </c>
      <c r="D167" s="2">
        <v>14</v>
      </c>
      <c r="E167" s="2">
        <v>87</v>
      </c>
      <c r="F167" s="5">
        <v>5</v>
      </c>
      <c r="G167" s="5">
        <v>2</v>
      </c>
      <c r="H167" s="5">
        <v>15</v>
      </c>
      <c r="I167" s="5">
        <v>4</v>
      </c>
      <c r="J167" s="5">
        <v>16</v>
      </c>
      <c r="K167" s="5">
        <v>2</v>
      </c>
      <c r="L167" s="5">
        <v>14</v>
      </c>
      <c r="M167" s="5">
        <v>3</v>
      </c>
      <c r="N167" s="5">
        <v>4</v>
      </c>
      <c r="O167" s="5">
        <v>2</v>
      </c>
      <c r="P167" s="5">
        <v>7</v>
      </c>
      <c r="Q167" s="5">
        <v>0</v>
      </c>
      <c r="R167" s="5">
        <v>12</v>
      </c>
      <c r="S167" s="5">
        <v>1</v>
      </c>
    </row>
    <row r="168" spans="1:19" ht="15.9" customHeight="1" x14ac:dyDescent="0.3">
      <c r="A168" s="4">
        <v>11810024</v>
      </c>
      <c r="B168" s="4" t="s">
        <v>430</v>
      </c>
      <c r="C168" s="2">
        <v>22</v>
      </c>
      <c r="D168" s="2">
        <v>2</v>
      </c>
      <c r="E168" s="2">
        <v>24</v>
      </c>
      <c r="F168" s="5">
        <v>0</v>
      </c>
      <c r="G168" s="5">
        <v>0</v>
      </c>
      <c r="H168" s="5">
        <v>3</v>
      </c>
      <c r="I168" s="5">
        <v>0</v>
      </c>
      <c r="J168" s="5">
        <v>1</v>
      </c>
      <c r="K168" s="5">
        <v>0</v>
      </c>
      <c r="L168" s="5">
        <v>1</v>
      </c>
      <c r="M168" s="5">
        <v>0</v>
      </c>
      <c r="N168" s="5">
        <v>2</v>
      </c>
      <c r="O168" s="5">
        <v>0</v>
      </c>
      <c r="P168" s="5">
        <v>0</v>
      </c>
      <c r="Q168" s="5">
        <v>0</v>
      </c>
      <c r="R168" s="5">
        <v>15</v>
      </c>
      <c r="S168" s="5">
        <v>2</v>
      </c>
    </row>
    <row r="169" spans="1:19" ht="15.9" customHeight="1" x14ac:dyDescent="0.3">
      <c r="A169" s="4">
        <v>11810028</v>
      </c>
      <c r="B169" s="4" t="s">
        <v>431</v>
      </c>
      <c r="C169" s="2">
        <v>45</v>
      </c>
      <c r="D169" s="2">
        <v>3</v>
      </c>
      <c r="E169" s="2">
        <v>48</v>
      </c>
      <c r="F169" s="5">
        <v>0</v>
      </c>
      <c r="G169" s="5">
        <v>0</v>
      </c>
      <c r="H169" s="5">
        <v>5</v>
      </c>
      <c r="I169" s="5">
        <v>0</v>
      </c>
      <c r="J169" s="5">
        <v>3</v>
      </c>
      <c r="K169" s="5">
        <v>1</v>
      </c>
      <c r="L169" s="5">
        <v>4</v>
      </c>
      <c r="M169" s="5">
        <v>0</v>
      </c>
      <c r="N169" s="5">
        <v>2</v>
      </c>
      <c r="O169" s="5">
        <v>1</v>
      </c>
      <c r="P169" s="5">
        <v>7</v>
      </c>
      <c r="Q169" s="5">
        <v>0</v>
      </c>
      <c r="R169" s="5">
        <v>24</v>
      </c>
      <c r="S169" s="5">
        <v>1</v>
      </c>
    </row>
    <row r="170" spans="1:19" ht="15.9" customHeight="1" x14ac:dyDescent="0.3">
      <c r="A170" s="4">
        <v>11810030</v>
      </c>
      <c r="B170" s="4" t="s">
        <v>432</v>
      </c>
      <c r="C170" s="2">
        <v>26</v>
      </c>
      <c r="D170" s="2">
        <v>3</v>
      </c>
      <c r="E170" s="2">
        <v>29</v>
      </c>
      <c r="F170" s="5">
        <v>0</v>
      </c>
      <c r="G170" s="5">
        <v>0</v>
      </c>
      <c r="H170" s="5">
        <v>5</v>
      </c>
      <c r="I170" s="5">
        <v>0</v>
      </c>
      <c r="J170" s="5">
        <v>1</v>
      </c>
      <c r="K170" s="5">
        <v>1</v>
      </c>
      <c r="L170" s="5">
        <v>1</v>
      </c>
      <c r="M170" s="5">
        <v>0</v>
      </c>
      <c r="N170" s="5">
        <v>3</v>
      </c>
      <c r="O170" s="5">
        <v>0</v>
      </c>
      <c r="P170" s="5">
        <v>7</v>
      </c>
      <c r="Q170" s="5">
        <v>0</v>
      </c>
      <c r="R170" s="5">
        <v>9</v>
      </c>
      <c r="S170" s="5">
        <v>2</v>
      </c>
    </row>
    <row r="171" spans="1:19" ht="15.9" customHeight="1" x14ac:dyDescent="0.3">
      <c r="A171" s="4">
        <v>11810033</v>
      </c>
      <c r="B171" s="4" t="s">
        <v>433</v>
      </c>
      <c r="C171" s="2">
        <v>22</v>
      </c>
      <c r="D171" s="2">
        <v>2</v>
      </c>
      <c r="E171" s="2">
        <v>24</v>
      </c>
      <c r="F171" s="5">
        <v>0</v>
      </c>
      <c r="G171" s="5">
        <v>0</v>
      </c>
      <c r="H171" s="5">
        <v>2</v>
      </c>
      <c r="I171" s="5">
        <v>0</v>
      </c>
      <c r="J171" s="5">
        <v>1</v>
      </c>
      <c r="K171" s="5">
        <v>1</v>
      </c>
      <c r="L171" s="5">
        <v>5</v>
      </c>
      <c r="M171" s="5">
        <v>0</v>
      </c>
      <c r="N171" s="5">
        <v>0</v>
      </c>
      <c r="O171" s="5">
        <v>0</v>
      </c>
      <c r="P171" s="5">
        <v>3</v>
      </c>
      <c r="Q171" s="5">
        <v>0</v>
      </c>
      <c r="R171" s="5">
        <v>11</v>
      </c>
      <c r="S171" s="5">
        <v>1</v>
      </c>
    </row>
    <row r="172" spans="1:19" ht="15.9" customHeight="1" x14ac:dyDescent="0.3">
      <c r="A172" s="4">
        <v>11820007</v>
      </c>
      <c r="B172" s="4" t="s">
        <v>434</v>
      </c>
      <c r="C172" s="2">
        <v>34</v>
      </c>
      <c r="D172" s="2">
        <v>0</v>
      </c>
      <c r="E172" s="2">
        <v>34</v>
      </c>
      <c r="F172" s="5">
        <v>0</v>
      </c>
      <c r="G172" s="5">
        <v>0</v>
      </c>
      <c r="H172" s="5">
        <v>5</v>
      </c>
      <c r="I172" s="5">
        <v>0</v>
      </c>
      <c r="J172" s="5">
        <v>7</v>
      </c>
      <c r="K172" s="5">
        <v>0</v>
      </c>
      <c r="L172" s="5">
        <v>6</v>
      </c>
      <c r="M172" s="5">
        <v>0</v>
      </c>
      <c r="N172" s="5">
        <v>0</v>
      </c>
      <c r="O172" s="5">
        <v>0</v>
      </c>
      <c r="P172" s="5">
        <v>3</v>
      </c>
      <c r="Q172" s="5">
        <v>0</v>
      </c>
      <c r="R172" s="5">
        <v>13</v>
      </c>
      <c r="S172" s="5">
        <v>0</v>
      </c>
    </row>
    <row r="173" spans="1:19" ht="15.9" customHeight="1" x14ac:dyDescent="0.3">
      <c r="A173" s="4">
        <v>11820008</v>
      </c>
      <c r="B173" s="4" t="s">
        <v>435</v>
      </c>
      <c r="C173" s="2">
        <v>61</v>
      </c>
      <c r="D173" s="2">
        <v>11</v>
      </c>
      <c r="E173" s="2">
        <v>72</v>
      </c>
      <c r="F173" s="5">
        <v>1</v>
      </c>
      <c r="G173" s="5">
        <v>1</v>
      </c>
      <c r="H173" s="5">
        <v>6</v>
      </c>
      <c r="I173" s="5">
        <v>1</v>
      </c>
      <c r="J173" s="5">
        <v>15</v>
      </c>
      <c r="K173" s="5">
        <v>1</v>
      </c>
      <c r="L173" s="5">
        <v>6</v>
      </c>
      <c r="M173" s="5">
        <v>2</v>
      </c>
      <c r="N173" s="5">
        <v>10</v>
      </c>
      <c r="O173" s="5">
        <v>2</v>
      </c>
      <c r="P173" s="5">
        <v>16</v>
      </c>
      <c r="Q173" s="5">
        <v>3</v>
      </c>
      <c r="R173" s="5">
        <v>7</v>
      </c>
      <c r="S173" s="5">
        <v>1</v>
      </c>
    </row>
    <row r="174" spans="1:19" ht="15.9" customHeight="1" x14ac:dyDescent="0.3">
      <c r="A174" s="4">
        <v>11820011</v>
      </c>
      <c r="B174" s="4" t="s">
        <v>436</v>
      </c>
      <c r="C174" s="2">
        <v>35</v>
      </c>
      <c r="D174" s="2">
        <v>1</v>
      </c>
      <c r="E174" s="2">
        <v>36</v>
      </c>
      <c r="F174" s="5">
        <v>1</v>
      </c>
      <c r="G174" s="5">
        <v>0</v>
      </c>
      <c r="H174" s="5">
        <v>3</v>
      </c>
      <c r="I174" s="5">
        <v>0</v>
      </c>
      <c r="J174" s="5">
        <v>2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4</v>
      </c>
      <c r="Q174" s="5">
        <v>0</v>
      </c>
      <c r="R174" s="5">
        <v>25</v>
      </c>
      <c r="S174" s="5">
        <v>1</v>
      </c>
    </row>
    <row r="175" spans="1:19" ht="15.9" customHeight="1" x14ac:dyDescent="0.3">
      <c r="A175" s="4">
        <v>11820018</v>
      </c>
      <c r="B175" s="4" t="s">
        <v>437</v>
      </c>
      <c r="C175" s="2">
        <v>79</v>
      </c>
      <c r="D175" s="2">
        <v>5</v>
      </c>
      <c r="E175" s="2">
        <v>84</v>
      </c>
      <c r="F175" s="5">
        <v>4</v>
      </c>
      <c r="G175" s="5">
        <v>1</v>
      </c>
      <c r="H175" s="5">
        <v>10</v>
      </c>
      <c r="I175" s="5">
        <v>1</v>
      </c>
      <c r="J175" s="5">
        <v>14</v>
      </c>
      <c r="K175" s="5">
        <v>0</v>
      </c>
      <c r="L175" s="5">
        <v>19</v>
      </c>
      <c r="M175" s="5">
        <v>0</v>
      </c>
      <c r="N175" s="5">
        <v>10</v>
      </c>
      <c r="O175" s="5">
        <v>0</v>
      </c>
      <c r="P175" s="5">
        <v>10</v>
      </c>
      <c r="Q175" s="5">
        <v>2</v>
      </c>
      <c r="R175" s="5">
        <v>12</v>
      </c>
      <c r="S175" s="5">
        <v>1</v>
      </c>
    </row>
    <row r="176" spans="1:19" ht="15.9" customHeight="1" x14ac:dyDescent="0.3">
      <c r="A176" s="4">
        <v>11820026</v>
      </c>
      <c r="B176" s="4" t="s">
        <v>438</v>
      </c>
      <c r="C176" s="2">
        <v>16</v>
      </c>
      <c r="D176" s="2">
        <v>1</v>
      </c>
      <c r="E176" s="2">
        <v>17</v>
      </c>
      <c r="F176" s="5">
        <v>0</v>
      </c>
      <c r="G176" s="5">
        <v>0</v>
      </c>
      <c r="H176" s="5">
        <v>0</v>
      </c>
      <c r="I176" s="5">
        <v>0</v>
      </c>
      <c r="J176" s="5">
        <v>1</v>
      </c>
      <c r="K176" s="5">
        <v>0</v>
      </c>
      <c r="L176" s="5">
        <v>1</v>
      </c>
      <c r="M176" s="5">
        <v>0</v>
      </c>
      <c r="N176" s="5">
        <v>2</v>
      </c>
      <c r="O176" s="5">
        <v>0</v>
      </c>
      <c r="P176" s="5">
        <v>1</v>
      </c>
      <c r="Q176" s="5">
        <v>1</v>
      </c>
      <c r="R176" s="5">
        <v>11</v>
      </c>
      <c r="S176" s="5">
        <v>0</v>
      </c>
    </row>
    <row r="177" spans="1:19" ht="15.9" customHeight="1" x14ac:dyDescent="0.3">
      <c r="A177" s="4">
        <v>11820027</v>
      </c>
      <c r="B177" s="4" t="s">
        <v>439</v>
      </c>
      <c r="C177" s="2">
        <v>11</v>
      </c>
      <c r="D177" s="2">
        <v>3</v>
      </c>
      <c r="E177" s="2">
        <v>14</v>
      </c>
      <c r="F177" s="5">
        <v>0</v>
      </c>
      <c r="G177" s="5">
        <v>0</v>
      </c>
      <c r="H177" s="5">
        <v>0</v>
      </c>
      <c r="I177" s="5">
        <v>0</v>
      </c>
      <c r="J177" s="5">
        <v>3</v>
      </c>
      <c r="K177" s="5">
        <v>1</v>
      </c>
      <c r="L177" s="5">
        <v>0</v>
      </c>
      <c r="M177" s="5">
        <v>0</v>
      </c>
      <c r="N177" s="5">
        <v>1</v>
      </c>
      <c r="O177" s="5">
        <v>1</v>
      </c>
      <c r="P177" s="5">
        <v>2</v>
      </c>
      <c r="Q177" s="5">
        <v>0</v>
      </c>
      <c r="R177" s="5">
        <v>5</v>
      </c>
      <c r="S177" s="5">
        <v>1</v>
      </c>
    </row>
    <row r="178" spans="1:19" ht="15.9" customHeight="1" x14ac:dyDescent="0.3">
      <c r="A178" s="4">
        <v>11820031</v>
      </c>
      <c r="B178" s="4" t="s">
        <v>440</v>
      </c>
      <c r="C178" s="2">
        <v>19</v>
      </c>
      <c r="D178" s="2">
        <v>4</v>
      </c>
      <c r="E178" s="2">
        <v>23</v>
      </c>
      <c r="F178" s="5">
        <v>0</v>
      </c>
      <c r="G178" s="5">
        <v>0</v>
      </c>
      <c r="H178" s="5">
        <v>2</v>
      </c>
      <c r="I178" s="5">
        <v>0</v>
      </c>
      <c r="J178" s="5">
        <v>5</v>
      </c>
      <c r="K178" s="5">
        <v>0</v>
      </c>
      <c r="L178" s="5">
        <v>4</v>
      </c>
      <c r="M178" s="5">
        <v>0</v>
      </c>
      <c r="N178" s="5">
        <v>1</v>
      </c>
      <c r="O178" s="5">
        <v>0</v>
      </c>
      <c r="P178" s="5">
        <v>1</v>
      </c>
      <c r="Q178" s="5">
        <v>0</v>
      </c>
      <c r="R178" s="5">
        <v>6</v>
      </c>
      <c r="S178" s="5">
        <v>4</v>
      </c>
    </row>
    <row r="179" spans="1:19" ht="15.9" customHeight="1" x14ac:dyDescent="0.3">
      <c r="A179" s="4">
        <v>11820032</v>
      </c>
      <c r="B179" s="4" t="s">
        <v>441</v>
      </c>
      <c r="C179" s="2">
        <v>27</v>
      </c>
      <c r="D179" s="2">
        <v>1</v>
      </c>
      <c r="E179" s="2">
        <v>28</v>
      </c>
      <c r="F179" s="5">
        <v>0</v>
      </c>
      <c r="G179" s="5">
        <v>0</v>
      </c>
      <c r="H179" s="5">
        <v>1</v>
      </c>
      <c r="I179" s="5">
        <v>0</v>
      </c>
      <c r="J179" s="5">
        <v>3</v>
      </c>
      <c r="K179" s="5">
        <v>0</v>
      </c>
      <c r="L179" s="5">
        <v>6</v>
      </c>
      <c r="M179" s="5">
        <v>0</v>
      </c>
      <c r="N179" s="5">
        <v>1</v>
      </c>
      <c r="O179" s="5">
        <v>0</v>
      </c>
      <c r="P179" s="5">
        <v>3</v>
      </c>
      <c r="Q179" s="5">
        <v>0</v>
      </c>
      <c r="R179" s="5">
        <v>13</v>
      </c>
      <c r="S179" s="5">
        <v>1</v>
      </c>
    </row>
    <row r="180" spans="1:19" ht="15.9" customHeight="1" x14ac:dyDescent="0.3">
      <c r="A180" s="4">
        <v>11820034</v>
      </c>
      <c r="B180" s="4" t="s">
        <v>442</v>
      </c>
      <c r="C180" s="2">
        <v>24</v>
      </c>
      <c r="D180" s="2">
        <v>1</v>
      </c>
      <c r="E180" s="2">
        <v>25</v>
      </c>
      <c r="F180" s="5">
        <v>0</v>
      </c>
      <c r="G180" s="5">
        <v>0</v>
      </c>
      <c r="H180" s="5">
        <v>1</v>
      </c>
      <c r="I180" s="5">
        <v>0</v>
      </c>
      <c r="J180" s="5">
        <v>3</v>
      </c>
      <c r="K180" s="5">
        <v>0</v>
      </c>
      <c r="L180" s="5">
        <v>1</v>
      </c>
      <c r="M180" s="5">
        <v>1</v>
      </c>
      <c r="N180" s="5">
        <v>3</v>
      </c>
      <c r="O180" s="5">
        <v>0</v>
      </c>
      <c r="P180" s="5">
        <v>3</v>
      </c>
      <c r="Q180" s="5">
        <v>0</v>
      </c>
      <c r="R180" s="5">
        <v>13</v>
      </c>
      <c r="S180" s="5">
        <v>0</v>
      </c>
    </row>
    <row r="181" spans="1:19" ht="15.9" customHeight="1" x14ac:dyDescent="0.3">
      <c r="A181" s="4">
        <v>11820035</v>
      </c>
      <c r="B181" s="4" t="s">
        <v>443</v>
      </c>
      <c r="C181" s="2">
        <v>10</v>
      </c>
      <c r="D181" s="2">
        <v>1</v>
      </c>
      <c r="E181" s="2">
        <v>11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1</v>
      </c>
      <c r="M181" s="5">
        <v>0</v>
      </c>
      <c r="N181" s="5">
        <v>0</v>
      </c>
      <c r="O181" s="5">
        <v>0</v>
      </c>
      <c r="P181" s="5">
        <v>4</v>
      </c>
      <c r="Q181" s="5">
        <v>0</v>
      </c>
      <c r="R181" s="5">
        <v>5</v>
      </c>
      <c r="S181" s="5">
        <v>1</v>
      </c>
    </row>
    <row r="182" spans="1:19" ht="15.9" customHeight="1" x14ac:dyDescent="0.3">
      <c r="A182" s="4">
        <v>11820034</v>
      </c>
      <c r="B182" s="4" t="s">
        <v>96</v>
      </c>
      <c r="C182" s="2">
        <v>14</v>
      </c>
      <c r="D182" s="2">
        <v>0</v>
      </c>
      <c r="E182" s="2">
        <v>14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3</v>
      </c>
      <c r="M182" s="5">
        <v>0</v>
      </c>
      <c r="N182" s="5">
        <v>3</v>
      </c>
      <c r="O182" s="5">
        <v>0</v>
      </c>
      <c r="P182" s="5">
        <v>3</v>
      </c>
      <c r="Q182" s="5">
        <v>0</v>
      </c>
      <c r="R182" s="5">
        <v>5</v>
      </c>
      <c r="S182" s="5">
        <v>0</v>
      </c>
    </row>
    <row r="183" spans="1:19" ht="15.9" customHeight="1" x14ac:dyDescent="0.3">
      <c r="A183" s="4">
        <v>11820035</v>
      </c>
      <c r="B183" s="4" t="s">
        <v>97</v>
      </c>
      <c r="C183" s="2">
        <v>6</v>
      </c>
      <c r="D183" s="2">
        <v>1</v>
      </c>
      <c r="E183" s="2">
        <v>7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2</v>
      </c>
      <c r="Q183" s="5">
        <v>0</v>
      </c>
      <c r="R183" s="5">
        <v>4</v>
      </c>
      <c r="S183" s="5">
        <v>1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Page de garde</vt:lpstr>
      <vt:lpstr>Analyse </vt:lpstr>
      <vt:lpstr>Param</vt:lpstr>
      <vt:lpstr>TTN-3</vt:lpstr>
      <vt:lpstr>TTN-2</vt:lpstr>
      <vt:lpstr>TTN-1</vt:lpstr>
      <vt:lpstr>TTN</vt:lpstr>
      <vt:lpstr>LTN-3</vt:lpstr>
      <vt:lpstr>LTN-2</vt:lpstr>
      <vt:lpstr>LTN-1</vt:lpstr>
      <vt:lpstr>LTN</vt:lpstr>
      <vt:lpstr>LPN-3</vt:lpstr>
      <vt:lpstr>LPN-2</vt:lpstr>
      <vt:lpstr>LPN-1</vt:lpstr>
      <vt:lpstr>LPN</vt:lpstr>
      <vt:lpstr>cd</vt:lpstr>
      <vt:lpstr>nb_club</vt:lpstr>
      <vt:lpstr>'Analyse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CAUBET Olivier</dc:creator>
  <cp:lastModifiedBy>LIGUE OCCITANIE DE TENNIS DE TABLE LOTT</cp:lastModifiedBy>
  <cp:lastPrinted>2021-11-25T13:51:41Z</cp:lastPrinted>
  <dcterms:created xsi:type="dcterms:W3CDTF">2021-06-21T08:09:12Z</dcterms:created>
  <dcterms:modified xsi:type="dcterms:W3CDTF">2024-03-14T10:33:27Z</dcterms:modified>
</cp:coreProperties>
</file>